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01" windowWidth="10860" windowHeight="6405" tabRatio="593" activeTab="1"/>
  </bookViews>
  <sheets>
    <sheet name="BCDKT" sheetId="1" r:id="rId1"/>
    <sheet name="KQKD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<sst xmlns="http://schemas.openxmlformats.org/spreadsheetml/2006/main" count="207" uniqueCount="155">
  <si>
    <t xml:space="preserve">        Tæng c«ng ty s«ng ®µ </t>
  </si>
  <si>
    <t>C«ng ty Cæ phÇn T­ vÊn S«ng ®µ</t>
  </si>
  <si>
    <t xml:space="preserve">b¸o c¸o kÕt qu¶ kinh doanh </t>
  </si>
  <si>
    <t>PhÇn I - L·i lç</t>
  </si>
  <si>
    <t xml:space="preserve">C¬ quan c«ng ty </t>
  </si>
  <si>
    <t xml:space="preserve"> CN TK miÒn trung </t>
  </si>
  <si>
    <t xml:space="preserve"> TT ThÝ nghiÖm XD </t>
  </si>
  <si>
    <t>XN Kh¶o s¸t XD</t>
  </si>
  <si>
    <t>chØ tiªu</t>
  </si>
  <si>
    <t xml:space="preserve">M·   sè  </t>
  </si>
  <si>
    <t xml:space="preserve">K× nµy </t>
  </si>
  <si>
    <t>Luü kÕ ®Õn             k× tr­íc</t>
  </si>
  <si>
    <t>Luü kÕ tõ                   ®Çu n¨m</t>
  </si>
  <si>
    <t>Luü kÕ tõ ®Çu n¨m</t>
  </si>
  <si>
    <t xml:space="preserve"> </t>
  </si>
  <si>
    <t xml:space="preserve">  </t>
  </si>
  <si>
    <t xml:space="preserve"> Trong ®ã : Chi phÝ l·i vay </t>
  </si>
  <si>
    <t>LËp b¶ng</t>
  </si>
  <si>
    <t xml:space="preserve">KÕ to¸n tr­ëng </t>
  </si>
  <si>
    <t xml:space="preserve">1. Doanh thu b¸n hµng vµ cung cÊp dÞch vô </t>
  </si>
  <si>
    <t xml:space="preserve">4. Gi¸ vèn hµng b¸n </t>
  </si>
  <si>
    <t xml:space="preserve"> 6. Doanh thu ho¹t ®éng tµi chÝnh </t>
  </si>
  <si>
    <t xml:space="preserve"> 7.  Chi phÝ tµi chÝnh </t>
  </si>
  <si>
    <t xml:space="preserve"> 8. Chi phÝ b¸n hµng </t>
  </si>
  <si>
    <t xml:space="preserve"> 9. Chi phÝ qu¶n lý Doanh nghiÖp </t>
  </si>
  <si>
    <t xml:space="preserve">11. Thu nhËp kh¸c </t>
  </si>
  <si>
    <t xml:space="preserve">12. Chi phÝ kh¸c </t>
  </si>
  <si>
    <t xml:space="preserve">                                                                           </t>
  </si>
  <si>
    <t xml:space="preserve">2. C¸c kho¶n gi¶m trõ doanh thu </t>
  </si>
  <si>
    <t xml:space="preserve">17- L·i c¬ b¶n trªn cæ phiÕu </t>
  </si>
  <si>
    <t xml:space="preserve">15- Chi phÝ thuÕ thu nhËp hiÖn hµnh </t>
  </si>
  <si>
    <t>18- Cæ tøc trªn mçi cæ phiÕu</t>
  </si>
  <si>
    <t xml:space="preserve">16 - Lîi nhuËn sau thuÕ </t>
  </si>
  <si>
    <t xml:space="preserve"> 10. Lîi nhuËn thuÇn tõ ho¹t ®éng SXKD </t>
  </si>
  <si>
    <t xml:space="preserve">3. Doanh thu thuÇn vÒ b¸n hµng vµ cung cÊp dÞch vô </t>
  </si>
  <si>
    <t xml:space="preserve"> 5. Lîi nhuËn gép b¸n hµng vµ cung cÊp dÞch vô </t>
  </si>
  <si>
    <t xml:space="preserve">13. Lîi tøc kh¸c </t>
  </si>
  <si>
    <t xml:space="preserve">14 - Tæng lîi nhuËn tr­íc thuÕ </t>
  </si>
  <si>
    <t>Tæng Gi¸m ®èc</t>
  </si>
  <si>
    <t>Quý III vµ lòy kÕ 9 th¸ng ®Çu n¨m 2007</t>
  </si>
  <si>
    <t xml:space="preserve">Quý III </t>
  </si>
  <si>
    <t xml:space="preserve">Tæng C«ng ty S«ng §µ </t>
  </si>
  <si>
    <t xml:space="preserve">c«ng TY Cæ phÇn T­ vÊn S«ng §µ </t>
  </si>
  <si>
    <t xml:space="preserve">B¶ng c©n ®èi kÕ to¸n </t>
  </si>
  <si>
    <t>Ngµy 30 th¸ng 9 n¨m 2007</t>
  </si>
  <si>
    <t>C¬ quan C.Ty</t>
  </si>
  <si>
    <t xml:space="preserve">CN MiÒn trung </t>
  </si>
  <si>
    <t>XNKS</t>
  </si>
  <si>
    <t xml:space="preserve">TT ThÝ nghiÖm </t>
  </si>
  <si>
    <t>STT</t>
  </si>
  <si>
    <t xml:space="preserve">Néi dung </t>
  </si>
  <si>
    <t>M· sè</t>
  </si>
  <si>
    <t xml:space="preserve">Sè cuèi k× </t>
  </si>
  <si>
    <t xml:space="preserve">Sè ®Çu n¨m </t>
  </si>
  <si>
    <t>I</t>
  </si>
  <si>
    <t>tµi s¶n ng¾n h¹n (100=110+120+130+140+150)</t>
  </si>
  <si>
    <t xml:space="preserve">TiÒn vµ c¸c kho¶n t­¬ng ®­¬ng tiÒn </t>
  </si>
  <si>
    <t xml:space="preserve">TiÒn </t>
  </si>
  <si>
    <t xml:space="preserve">C¸c kho¶n t­¬ng ®­¬ng tiÒn </t>
  </si>
  <si>
    <t>C¸c kho¶n ®Çu t­ tµi chÝnh ng¾n h¹n</t>
  </si>
  <si>
    <t xml:space="preserve">§Çu t­ ng¾n h¹n </t>
  </si>
  <si>
    <t>Dù phßng gi¶m gi¸ chøng kho¸n ®Çu t­ ng¾n h¹n (*)</t>
  </si>
  <si>
    <t xml:space="preserve">C¸c kho¶n ph¶i thu ng¾n h¹n </t>
  </si>
  <si>
    <t>Ph¶i thu kh¸ch hµng</t>
  </si>
  <si>
    <t>Tr¶ tr­íc cho ng­êi b¸n</t>
  </si>
  <si>
    <t>Ph¶i thu néi bé ng¾n h¹n(136)</t>
  </si>
  <si>
    <t xml:space="preserve">Ph¶i thu theo tiÕn ®é kÕ ho¹ch hîp ®ång x©y dùng </t>
  </si>
  <si>
    <t>C¸c kho¶n ph¶i thu kh¸c (138+338)</t>
  </si>
  <si>
    <t>Dù phßng c¸c kho¶n ph¶i thu khã ®ßi (*)(139)</t>
  </si>
  <si>
    <t>Hµng tån kho</t>
  </si>
  <si>
    <t>Hµng tån kho (151+152+153+154+155)</t>
  </si>
  <si>
    <t>Dù phßng gi¶m gi¸ hµng tån kho (*)(159)</t>
  </si>
  <si>
    <t xml:space="preserve">Tµi s¶n Ng¾n h¹n kh¸c </t>
  </si>
  <si>
    <t xml:space="preserve">Chi phÝ tr¶ tr­íc ng¾n h¹n </t>
  </si>
  <si>
    <t>C¸c kho¶n thuÕ ph¶i thu (133+d­ nî 333)</t>
  </si>
  <si>
    <t>Tµi s¶n ng¾n h¹n kh¸c (1381+141+144)</t>
  </si>
  <si>
    <t>II</t>
  </si>
  <si>
    <t xml:space="preserve"> Tµi s¶n dµi h¹n ( 200=210+220+240+250+260 )</t>
  </si>
  <si>
    <t xml:space="preserve">C¸c kho¶n ph¶i thu dµi h¹n </t>
  </si>
  <si>
    <t>Ph¶i thu dµi h¹n cña kh¸ch hµng (131)</t>
  </si>
  <si>
    <t>Ph¶i thu néi bé dµi h¹n (136+1368)</t>
  </si>
  <si>
    <t>Ph¶i thu dµi h¹n kh¸c (138+338+244)</t>
  </si>
  <si>
    <t>Dù phßng ph¶i thu dµi h¹n khã ®ßi  (*)</t>
  </si>
  <si>
    <t xml:space="preserve">Tµi s¶n cè ®Þnh </t>
  </si>
  <si>
    <t>Tµi s¶n cè ®Þnh h÷u h×nh</t>
  </si>
  <si>
    <t xml:space="preserve"> - Nguyªn gi¸</t>
  </si>
  <si>
    <t xml:space="preserve"> - Gi¸ trÞ hao mßn luü kÕ (*)</t>
  </si>
  <si>
    <t>Tµi s¶n cè ®Þnh thuª tµi chÝnh</t>
  </si>
  <si>
    <t>Tµi s¶n cè ®Þnh v« h×nh</t>
  </si>
  <si>
    <t xml:space="preserve"> - Gi¸ trÞ hao mßn luü kÕ(*)</t>
  </si>
  <si>
    <t>Chi phÝ x©y dùng c¬ b¶n dë dang (241)</t>
  </si>
  <si>
    <t xml:space="preserve">BÊt ®éng s¶n ®Çu t­ </t>
  </si>
  <si>
    <t xml:space="preserve">C¸c kho¶n ®Çu t­ tµi chÝnh dµi h¹n </t>
  </si>
  <si>
    <t xml:space="preserve">§Çu t­ vµo C«ng ty con </t>
  </si>
  <si>
    <t xml:space="preserve">§Çu t­ vµo C«ng ty liªn kÕt ,Liªn doanh </t>
  </si>
  <si>
    <t>§Çu t­ dµi h¹n kh¸c (228)</t>
  </si>
  <si>
    <t>Dù phßng gi¶m gi¸ ®Çu t­ chøng kho¸n ®Çu t­ dµi h¹n (*)(229)</t>
  </si>
  <si>
    <t xml:space="preserve">Tµi s¶n dµi h¹n kh¸c </t>
  </si>
  <si>
    <t>Chi phÝ tr¶ tr­íc dµi h¹n (242)</t>
  </si>
  <si>
    <t xml:space="preserve">Tµi s¶n thuÕ thu nhËp ho·n l¹i </t>
  </si>
  <si>
    <t>III</t>
  </si>
  <si>
    <t xml:space="preserve">     Tæng céng tµi s¶n </t>
  </si>
  <si>
    <t>Nguån vèn</t>
  </si>
  <si>
    <t xml:space="preserve">M· sè  </t>
  </si>
  <si>
    <t>IV</t>
  </si>
  <si>
    <t>Nî ph¶i tr¶ (300=310+320)</t>
  </si>
  <si>
    <t>Nî ng¾n h¹n</t>
  </si>
  <si>
    <t>Vay vµ nî ng¾n h¹n</t>
  </si>
  <si>
    <t xml:space="preserve">Ph¶i tr¶ ng­êi b¸n </t>
  </si>
  <si>
    <t>Ng­êi mua tr¶ tiÒn tr­íc</t>
  </si>
  <si>
    <t>ThuÕ vµ c¸c kho¶n ph¶i nép nhµ n­íc</t>
  </si>
  <si>
    <t>Ph¶i tr¶ ng­êi lao ®éng</t>
  </si>
  <si>
    <t xml:space="preserve">Chi phÝ ph¶i tr¶ </t>
  </si>
  <si>
    <t>Ph¶i tr¶ cho c¸c ®¬n vÞ néi bé(336)</t>
  </si>
  <si>
    <t xml:space="preserve">Ph¶i tr¶ theo tiÕn ®é kÕ ho¹ch hîp ®ång x©y dùng </t>
  </si>
  <si>
    <t>C¸c kho¶n ph¶i tr¶ ph¶i nép kh¸c(338+138+344+451)</t>
  </si>
  <si>
    <t>Nî dµi h¹n</t>
  </si>
  <si>
    <t xml:space="preserve">Ph¶i tr¶ dµi h¹n ng­êi b¸n </t>
  </si>
  <si>
    <t xml:space="preserve">Ph¶i tr¶ dµi h¹n néi bé </t>
  </si>
  <si>
    <t>Ph¶i tr¶ dµi h¹n kh¸c(3388,343,344)</t>
  </si>
  <si>
    <t>Vay vµ nî dµi h¹n (341,342)</t>
  </si>
  <si>
    <t xml:space="preserve">ThuÕ thu nhËp ho·n l¹i ph¶i tr¶ </t>
  </si>
  <si>
    <t>V</t>
  </si>
  <si>
    <t>Nguån vèn chñ së h÷u (400=410+420)</t>
  </si>
  <si>
    <t xml:space="preserve">Vèn chñ së h÷u </t>
  </si>
  <si>
    <t xml:space="preserve">Vèn ®Çu t­ cña chñ së h÷u </t>
  </si>
  <si>
    <t xml:space="preserve">ThÆng d­ vèn cæ phÇn </t>
  </si>
  <si>
    <t xml:space="preserve">Cæ phiÕu ng©n quü </t>
  </si>
  <si>
    <t xml:space="preserve">Chªnh lÖch ®¸nh gi¸ l¹i tµi s¶n </t>
  </si>
  <si>
    <t xml:space="preserve">Chªnh lÖch tû gi¸ hèi ®o¸i </t>
  </si>
  <si>
    <t xml:space="preserve">Quü ®Çu t­ ph¸t triÓn </t>
  </si>
  <si>
    <t xml:space="preserve">Quü dù phßng tµi chÝnh </t>
  </si>
  <si>
    <t xml:space="preserve">Quü kh¸c thuéc vèn chñ së h÷u </t>
  </si>
  <si>
    <t xml:space="preserve">Lîi nhuËn ch­a ph©n phèi </t>
  </si>
  <si>
    <t>Nguån kinh phÝ</t>
  </si>
  <si>
    <t>Quü khen th­ëng, phóc lîi</t>
  </si>
  <si>
    <t xml:space="preserve">Nguån kinh phÝ </t>
  </si>
  <si>
    <t>Nguån kinh phÝ ®· h×nh thµnh TSC§</t>
  </si>
  <si>
    <t>VI</t>
  </si>
  <si>
    <t xml:space="preserve"> Tæng céng nguån vèn (430=300+400)</t>
  </si>
  <si>
    <t xml:space="preserve">ChØ tiªu </t>
  </si>
  <si>
    <t xml:space="preserve">Cuèi n¨m </t>
  </si>
  <si>
    <t xml:space="preserve">§Çu n¨m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</si>
  <si>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</si>
  <si>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VËt t­ hµng ho¸ nhËn gi÷ hé , nhËn gia c«ng </t>
  </si>
  <si>
    <t xml:space="preserve">Hµng ho¸ nhËn b¸n hé ,nhËn kÝ göi </t>
  </si>
  <si>
    <t xml:space="preserve">Nî khã ®ßi ®· xö lÝ </t>
  </si>
  <si>
    <t xml:space="preserve">Ngo¹i tÖ c¸c lo¹i </t>
  </si>
  <si>
    <t xml:space="preserve">Dù to¸n chi ho¹t ®éng </t>
  </si>
  <si>
    <t xml:space="preserve">Nguån vèn khÊu hao c¬ b¶n hiÖn cã </t>
  </si>
  <si>
    <t>Hµ Néi, ngµy 19 th¸ng 10 n¨m 2007</t>
  </si>
  <si>
    <t>Hµ Néi, ngµy 25 th¸ng 1 n¨m 2005</t>
  </si>
  <si>
    <t>KÕ to¸n lËp                                                        kÕ to¸n tr­ëng</t>
  </si>
  <si>
    <t xml:space="preserve"> Thñ tr­ëng ®¬n vÞ </t>
  </si>
  <si>
    <t xml:space="preserve"> KÕ to¸n lËp                                        KÕ to¸n tr­ëng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</si>
</sst>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%"/>
  </numFmts>
  <fonts count="36">
    <font>
      <sz val="10"/>
      <name val=".VnTime"/>
      <family val="0"/>
    </font>
    <font>
      <b/>
      <sz val="10"/>
      <color indexed="12"/>
      <name val=".VnTimeH"/>
      <family val="2"/>
    </font>
    <font>
      <sz val="12"/>
      <color indexed="12"/>
      <name val=".VnTime"/>
      <family val="0"/>
    </font>
    <font>
      <sz val="11"/>
      <color indexed="12"/>
      <name val=".VnTimeH"/>
      <family val="2"/>
    </font>
    <font>
      <sz val="10"/>
      <color indexed="12"/>
      <name val=".VnTimeH"/>
      <family val="2"/>
    </font>
    <font>
      <b/>
      <sz val="14"/>
      <color indexed="12"/>
      <name val=".VnTimeH"/>
      <family val="2"/>
    </font>
    <font>
      <sz val="9"/>
      <color indexed="12"/>
      <name val=".VnTime"/>
      <family val="2"/>
    </font>
    <font>
      <b/>
      <i/>
      <sz val="13"/>
      <color indexed="12"/>
      <name val=".VnTime"/>
      <family val="2"/>
    </font>
    <font>
      <b/>
      <sz val="9"/>
      <color indexed="12"/>
      <name val=".VnTime"/>
      <family val="2"/>
    </font>
    <font>
      <b/>
      <sz val="13"/>
      <color indexed="12"/>
      <name val=".VnTimeH"/>
      <family val="0"/>
    </font>
    <font>
      <i/>
      <sz val="9"/>
      <color indexed="12"/>
      <name val=".VnTime"/>
      <family val="2"/>
    </font>
    <font>
      <b/>
      <sz val="13"/>
      <color indexed="12"/>
      <name val=".VnTime"/>
      <family val="2"/>
    </font>
    <font>
      <sz val="13"/>
      <color indexed="12"/>
      <name val=".VnTime"/>
      <family val="2"/>
    </font>
    <font>
      <b/>
      <i/>
      <sz val="12"/>
      <color indexed="12"/>
      <name val=".VnTime"/>
      <family val="2"/>
    </font>
    <font>
      <b/>
      <sz val="9"/>
      <color indexed="12"/>
      <name val=".VnTimeH"/>
      <family val="2"/>
    </font>
    <font>
      <b/>
      <sz val="9"/>
      <color indexed="10"/>
      <name val=".VnTime"/>
      <family val="2"/>
    </font>
    <font>
      <b/>
      <sz val="9"/>
      <color indexed="10"/>
      <name val=".VnTimeH"/>
      <family val="2"/>
    </font>
    <font>
      <b/>
      <i/>
      <sz val="9"/>
      <color indexed="12"/>
      <name val=".VnTime"/>
      <family val="2"/>
    </font>
    <font>
      <sz val="9"/>
      <color indexed="8"/>
      <name val=".VnTime"/>
      <family val="2"/>
    </font>
    <font>
      <b/>
      <sz val="11"/>
      <color indexed="12"/>
      <name val=".VnTimeH"/>
      <family val="2"/>
    </font>
    <font>
      <b/>
      <i/>
      <sz val="10"/>
      <color indexed="12"/>
      <name val=".VnTime"/>
      <family val="2"/>
    </font>
    <font>
      <b/>
      <i/>
      <sz val="9"/>
      <color indexed="10"/>
      <name val=".VnTime"/>
      <family val="2"/>
    </font>
    <font>
      <b/>
      <sz val="8"/>
      <color indexed="12"/>
      <name val=".VnTimeH"/>
      <family val="2"/>
    </font>
    <font>
      <sz val="9"/>
      <color indexed="10"/>
      <name val=".VnTime"/>
      <family val="2"/>
    </font>
    <font>
      <b/>
      <sz val="9"/>
      <color indexed="8"/>
      <name val=".VnTime"/>
      <family val="2"/>
    </font>
    <font>
      <sz val="9"/>
      <color indexed="12"/>
      <name val=".VnTimeH"/>
      <family val="2"/>
    </font>
    <font>
      <sz val="10"/>
      <color indexed="12"/>
      <name val=".VnTime"/>
      <family val="2"/>
    </font>
    <font>
      <b/>
      <sz val="10"/>
      <color indexed="12"/>
      <name val=".VnTime"/>
      <family val="2"/>
    </font>
    <font>
      <b/>
      <i/>
      <sz val="9"/>
      <color indexed="8"/>
      <name val=".VnTime"/>
      <family val="2"/>
    </font>
    <font>
      <sz val="8"/>
      <name val=".VnTime"/>
      <family val="2"/>
    </font>
    <font>
      <b/>
      <sz val="8"/>
      <name val=".VnTime"/>
      <family val="2"/>
    </font>
    <font>
      <i/>
      <sz val="10"/>
      <name val=".VnTime"/>
      <family val="2"/>
    </font>
    <font>
      <b/>
      <i/>
      <sz val="9"/>
      <name val=".VnTime"/>
      <family val="2"/>
    </font>
    <font>
      <sz val="12"/>
      <name val=".VnTime"/>
      <family val="0"/>
    </font>
    <font>
      <b/>
      <sz val="8"/>
      <name val=".VnTimeH"/>
      <family val="2"/>
    </font>
    <font>
      <sz val="9"/>
      <color indexed="12"/>
      <name val=".VnUnivers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/>
    </xf>
    <xf numFmtId="3" fontId="10" fillId="0" borderId="1" xfId="0" applyNumberFormat="1" applyFont="1" applyBorder="1" applyAlignment="1">
      <alignment/>
    </xf>
    <xf numFmtId="0" fontId="9" fillId="0" borderId="0" xfId="0" applyFont="1" applyAlignment="1">
      <alignment horizontal="centerContinuous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72" fontId="8" fillId="0" borderId="1" xfId="15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10" fillId="0" borderId="1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2" xfId="15" applyNumberFormat="1" applyFont="1" applyBorder="1" applyAlignment="1">
      <alignment/>
    </xf>
    <xf numFmtId="0" fontId="8" fillId="0" borderId="3" xfId="0" applyFont="1" applyBorder="1" applyAlignment="1">
      <alignment/>
    </xf>
    <xf numFmtId="172" fontId="8" fillId="0" borderId="3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10" fillId="0" borderId="2" xfId="15" applyNumberFormat="1" applyFont="1" applyBorder="1" applyAlignment="1">
      <alignment/>
    </xf>
    <xf numFmtId="0" fontId="10" fillId="0" borderId="3" xfId="0" applyFont="1" applyBorder="1" applyAlignment="1">
      <alignment/>
    </xf>
    <xf numFmtId="172" fontId="10" fillId="0" borderId="3" xfId="15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43" fontId="8" fillId="0" borderId="1" xfId="15" applyFont="1" applyBorder="1" applyAlignment="1">
      <alignment/>
    </xf>
    <xf numFmtId="0" fontId="8" fillId="0" borderId="4" xfId="0" applyFont="1" applyBorder="1" applyAlignment="1">
      <alignment horizontal="center"/>
    </xf>
    <xf numFmtId="172" fontId="8" fillId="0" borderId="4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0" fontId="8" fillId="0" borderId="0" xfId="19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5" xfId="0" applyFont="1" applyBorder="1" applyAlignment="1">
      <alignment horizontal="left"/>
    </xf>
    <xf numFmtId="3" fontId="10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172" fontId="8" fillId="0" borderId="7" xfId="15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Continuous" vertical="top"/>
    </xf>
    <xf numFmtId="3" fontId="10" fillId="0" borderId="0" xfId="0" applyNumberFormat="1" applyFont="1" applyBorder="1" applyAlignment="1">
      <alignment/>
    </xf>
    <xf numFmtId="10" fontId="8" fillId="0" borderId="8" xfId="19" applyNumberFormat="1" applyFont="1" applyBorder="1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/>
    </xf>
    <xf numFmtId="3" fontId="17" fillId="0" borderId="1" xfId="0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2" fillId="0" borderId="0" xfId="0" applyNumberFormat="1" applyFont="1" applyAlignment="1">
      <alignment/>
    </xf>
    <xf numFmtId="172" fontId="6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172" fontId="8" fillId="0" borderId="7" xfId="19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37" fontId="8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7" fillId="0" borderId="0" xfId="0" applyNumberFormat="1" applyFont="1" applyBorder="1" applyAlignment="1">
      <alignment horizontal="centerContinuous" wrapText="1"/>
    </xf>
    <xf numFmtId="37" fontId="1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center"/>
    </xf>
    <xf numFmtId="37" fontId="19" fillId="0" borderId="11" xfId="0" applyNumberFormat="1" applyFont="1" applyBorder="1" applyAlignment="1">
      <alignment horizontal="centerContinuous"/>
    </xf>
    <xf numFmtId="37" fontId="17" fillId="0" borderId="0" xfId="0" applyNumberFormat="1" applyFont="1" applyAlignment="1">
      <alignment horizontal="left"/>
    </xf>
    <xf numFmtId="37" fontId="17" fillId="0" borderId="0" xfId="0" applyNumberFormat="1" applyFont="1" applyBorder="1" applyAlignment="1">
      <alignment horizontal="center" wrapText="1" shrinkToFit="1"/>
    </xf>
    <xf numFmtId="37" fontId="17" fillId="0" borderId="0" xfId="0" applyNumberFormat="1" applyFont="1" applyBorder="1" applyAlignment="1">
      <alignment horizontal="centerContinuous"/>
    </xf>
    <xf numFmtId="37" fontId="1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37" fontId="20" fillId="0" borderId="0" xfId="0" applyNumberFormat="1" applyFont="1" applyBorder="1" applyAlignment="1">
      <alignment horizontal="centerContinuous"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 wrapText="1"/>
    </xf>
    <xf numFmtId="37" fontId="17" fillId="0" borderId="0" xfId="0" applyNumberFormat="1" applyFont="1" applyBorder="1" applyAlignment="1">
      <alignment horizontal="center" wrapText="1"/>
    </xf>
    <xf numFmtId="37" fontId="13" fillId="0" borderId="0" xfId="0" applyNumberFormat="1" applyFont="1" applyBorder="1" applyAlignment="1">
      <alignment horizontal="centerContinuous"/>
    </xf>
    <xf numFmtId="37" fontId="22" fillId="2" borderId="11" xfId="0" applyNumberFormat="1" applyFont="1" applyFill="1" applyBorder="1" applyAlignment="1">
      <alignment horizontal="center"/>
    </xf>
    <xf numFmtId="37" fontId="22" fillId="2" borderId="12" xfId="0" applyNumberFormat="1" applyFont="1" applyFill="1" applyBorder="1" applyAlignment="1">
      <alignment horizontal="center"/>
    </xf>
    <xf numFmtId="37" fontId="22" fillId="2" borderId="11" xfId="0" applyNumberFormat="1" applyFont="1" applyFill="1" applyBorder="1" applyAlignment="1">
      <alignment/>
    </xf>
    <xf numFmtId="37" fontId="8" fillId="0" borderId="13" xfId="0" applyNumberFormat="1" applyFont="1" applyBorder="1" applyAlignment="1">
      <alignment horizontal="center"/>
    </xf>
    <xf numFmtId="37" fontId="14" fillId="0" borderId="13" xfId="0" applyNumberFormat="1" applyFont="1" applyBorder="1" applyAlignment="1">
      <alignment horizontal="left" wrapText="1"/>
    </xf>
    <xf numFmtId="37" fontId="6" fillId="0" borderId="13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8" fillId="0" borderId="3" xfId="0" applyNumberFormat="1" applyFont="1" applyBorder="1" applyAlignment="1">
      <alignment horizontal="center"/>
    </xf>
    <xf numFmtId="37" fontId="8" fillId="0" borderId="3" xfId="0" applyNumberFormat="1" applyFont="1" applyBorder="1" applyAlignment="1">
      <alignment horizontal="left" wrapText="1"/>
    </xf>
    <xf numFmtId="37" fontId="8" fillId="0" borderId="3" xfId="0" applyNumberFormat="1" applyFont="1" applyBorder="1" applyAlignment="1">
      <alignment/>
    </xf>
    <xf numFmtId="37" fontId="18" fillId="0" borderId="3" xfId="0" applyNumberFormat="1" applyFont="1" applyBorder="1" applyAlignment="1">
      <alignment horizontal="center"/>
    </xf>
    <xf numFmtId="37" fontId="18" fillId="0" borderId="3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8" fillId="0" borderId="6" xfId="0" applyNumberFormat="1" applyFont="1" applyBorder="1" applyAlignment="1">
      <alignment/>
    </xf>
    <xf numFmtId="37" fontId="6" fillId="0" borderId="3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23" fillId="0" borderId="3" xfId="0" applyNumberFormat="1" applyFont="1" applyBorder="1" applyAlignment="1">
      <alignment/>
    </xf>
    <xf numFmtId="37" fontId="14" fillId="0" borderId="3" xfId="0" applyNumberFormat="1" applyFont="1" applyBorder="1" applyAlignment="1">
      <alignment horizontal="left" wrapText="1"/>
    </xf>
    <xf numFmtId="37" fontId="8" fillId="0" borderId="14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8" fillId="0" borderId="15" xfId="0" applyNumberFormat="1" applyFont="1" applyBorder="1" applyAlignment="1">
      <alignment horizontal="center"/>
    </xf>
    <xf numFmtId="37" fontId="18" fillId="0" borderId="15" xfId="0" applyNumberFormat="1" applyFont="1" applyBorder="1" applyAlignment="1">
      <alignment/>
    </xf>
    <xf numFmtId="37" fontId="14" fillId="2" borderId="11" xfId="0" applyNumberFormat="1" applyFont="1" applyFill="1" applyBorder="1" applyAlignment="1">
      <alignment horizontal="center"/>
    </xf>
    <xf numFmtId="37" fontId="24" fillId="2" borderId="11" xfId="0" applyNumberFormat="1" applyFont="1" applyFill="1" applyBorder="1" applyAlignment="1">
      <alignment/>
    </xf>
    <xf numFmtId="37" fontId="14" fillId="2" borderId="12" xfId="0" applyNumberFormat="1" applyFont="1" applyFill="1" applyBorder="1" applyAlignment="1">
      <alignment horizontal="center"/>
    </xf>
    <xf numFmtId="37" fontId="14" fillId="2" borderId="11" xfId="0" applyNumberFormat="1" applyFont="1" applyFill="1" applyBorder="1" applyAlignment="1">
      <alignment/>
    </xf>
    <xf numFmtId="37" fontId="4" fillId="0" borderId="7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/>
    </xf>
    <xf numFmtId="37" fontId="25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6" fillId="0" borderId="0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5" fillId="2" borderId="11" xfId="0" applyNumberFormat="1" applyFont="1" applyFill="1" applyBorder="1" applyAlignment="1">
      <alignment horizontal="center"/>
    </xf>
    <xf numFmtId="37" fontId="25" fillId="2" borderId="11" xfId="0" applyNumberFormat="1" applyFont="1" applyFill="1" applyBorder="1" applyAlignment="1">
      <alignment/>
    </xf>
    <xf numFmtId="37" fontId="8" fillId="0" borderId="16" xfId="0" applyNumberFormat="1" applyFont="1" applyBorder="1" applyAlignment="1">
      <alignment/>
    </xf>
    <xf numFmtId="37" fontId="15" fillId="0" borderId="3" xfId="0" applyNumberFormat="1" applyFont="1" applyBorder="1" applyAlignment="1">
      <alignment/>
    </xf>
    <xf numFmtId="37" fontId="8" fillId="0" borderId="2" xfId="0" applyNumberFormat="1" applyFont="1" applyBorder="1" applyAlignment="1">
      <alignment/>
    </xf>
    <xf numFmtId="37" fontId="18" fillId="0" borderId="2" xfId="0" applyNumberFormat="1" applyFont="1" applyBorder="1" applyAlignment="1">
      <alignment/>
    </xf>
    <xf numFmtId="37" fontId="23" fillId="0" borderId="2" xfId="0" applyNumberFormat="1" applyFont="1" applyBorder="1" applyAlignment="1">
      <alignment/>
    </xf>
    <xf numFmtId="37" fontId="18" fillId="0" borderId="17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37" fontId="23" fillId="0" borderId="17" xfId="0" applyNumberFormat="1" applyFont="1" applyBorder="1" applyAlignment="1">
      <alignment/>
    </xf>
    <xf numFmtId="37" fontId="28" fillId="0" borderId="2" xfId="0" applyNumberFormat="1" applyFont="1" applyBorder="1" applyAlignment="1">
      <alignment/>
    </xf>
    <xf numFmtId="37" fontId="28" fillId="0" borderId="3" xfId="0" applyNumberFormat="1" applyFont="1" applyBorder="1" applyAlignment="1">
      <alignment/>
    </xf>
    <xf numFmtId="37" fontId="18" fillId="0" borderId="10" xfId="0" applyNumberFormat="1" applyFont="1" applyBorder="1" applyAlignment="1">
      <alignment/>
    </xf>
    <xf numFmtId="37" fontId="25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/>
    </xf>
    <xf numFmtId="37" fontId="6" fillId="0" borderId="11" xfId="15" applyNumberFormat="1" applyFont="1" applyBorder="1" applyAlignment="1">
      <alignment horizontal="center"/>
    </xf>
    <xf numFmtId="37" fontId="14" fillId="0" borderId="11" xfId="0" applyNumberFormat="1" applyFont="1" applyBorder="1" applyAlignment="1">
      <alignment horizontal="center"/>
    </xf>
    <xf numFmtId="37" fontId="6" fillId="0" borderId="11" xfId="15" applyNumberFormat="1" applyFont="1" applyBorder="1" applyAlignment="1">
      <alignment/>
    </xf>
    <xf numFmtId="37" fontId="23" fillId="0" borderId="0" xfId="15" applyNumberFormat="1" applyFont="1" applyAlignment="1">
      <alignment/>
    </xf>
    <xf numFmtId="37" fontId="6" fillId="0" borderId="19" xfId="15" applyNumberFormat="1" applyFont="1" applyBorder="1" applyAlignment="1">
      <alignment horizontal="center"/>
    </xf>
    <xf numFmtId="37" fontId="6" fillId="0" borderId="19" xfId="15" applyNumberFormat="1" applyFont="1" applyBorder="1" applyAlignment="1">
      <alignment/>
    </xf>
    <xf numFmtId="37" fontId="6" fillId="0" borderId="14" xfId="15" applyNumberFormat="1" applyFont="1" applyBorder="1" applyAlignment="1">
      <alignment/>
    </xf>
    <xf numFmtId="37" fontId="14" fillId="0" borderId="14" xfId="0" applyNumberFormat="1" applyFont="1" applyBorder="1" applyAlignment="1">
      <alignment/>
    </xf>
    <xf numFmtId="37" fontId="6" fillId="0" borderId="1" xfId="15" applyNumberFormat="1" applyFont="1" applyBorder="1" applyAlignment="1">
      <alignment horizontal="center"/>
    </xf>
    <xf numFmtId="37" fontId="6" fillId="0" borderId="1" xfId="15" applyNumberFormat="1" applyFont="1" applyBorder="1" applyAlignment="1">
      <alignment/>
    </xf>
    <xf numFmtId="37" fontId="14" fillId="0" borderId="1" xfId="0" applyNumberFormat="1" applyFont="1" applyBorder="1" applyAlignment="1">
      <alignment/>
    </xf>
    <xf numFmtId="37" fontId="6" fillId="0" borderId="4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25" fillId="0" borderId="4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" fontId="31" fillId="0" borderId="0" xfId="0" applyNumberFormat="1" applyFont="1" applyBorder="1" applyAlignment="1">
      <alignment horizontal="centerContinuous" wrapText="1"/>
    </xf>
    <xf numFmtId="3" fontId="32" fillId="0" borderId="0" xfId="0" applyNumberFormat="1" applyFont="1" applyBorder="1" applyAlignment="1">
      <alignment horizontal="centerContinuous" wrapText="1"/>
    </xf>
    <xf numFmtId="0" fontId="0" fillId="0" borderId="0" xfId="0" applyBorder="1" applyAlignment="1">
      <alignment/>
    </xf>
    <xf numFmtId="0" fontId="33" fillId="0" borderId="0" xfId="0" applyFont="1" applyAlignment="1">
      <alignment horizontal="center"/>
    </xf>
    <xf numFmtId="3" fontId="34" fillId="0" borderId="0" xfId="0" applyNumberFormat="1" applyFont="1" applyAlignment="1">
      <alignment horizontal="centerContinuous" wrapText="1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37" fontId="35" fillId="0" borderId="0" xfId="15" applyNumberFormat="1" applyFont="1" applyAlignment="1">
      <alignment horizontal="center"/>
    </xf>
    <xf numFmtId="174" fontId="6" fillId="0" borderId="0" xfId="15" applyNumberFormat="1" applyFont="1" applyAlignment="1">
      <alignment/>
    </xf>
    <xf numFmtId="9" fontId="6" fillId="0" borderId="0" xfId="19" applyFont="1" applyAlignment="1">
      <alignment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3" fontId="8" fillId="0" borderId="20" xfId="0" applyNumberFormat="1" applyFont="1" applyBorder="1" applyAlignment="1">
      <alignment/>
    </xf>
    <xf numFmtId="172" fontId="8" fillId="0" borderId="20" xfId="15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7" fontId="22" fillId="2" borderId="21" xfId="0" applyNumberFormat="1" applyFont="1" applyFill="1" applyBorder="1" applyAlignment="1">
      <alignment horizontal="center"/>
    </xf>
    <xf numFmtId="37" fontId="8" fillId="0" borderId="22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37" fontId="18" fillId="0" borderId="23" xfId="0" applyNumberFormat="1" applyFont="1" applyBorder="1" applyAlignment="1">
      <alignment/>
    </xf>
    <xf numFmtId="37" fontId="18" fillId="0" borderId="24" xfId="0" applyNumberFormat="1" applyFont="1" applyBorder="1" applyAlignment="1">
      <alignment/>
    </xf>
    <xf numFmtId="37" fontId="8" fillId="0" borderId="25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6" fillId="0" borderId="23" xfId="0" applyNumberFormat="1" applyFont="1" applyBorder="1" applyAlignment="1">
      <alignment/>
    </xf>
    <xf numFmtId="37" fontId="6" fillId="0" borderId="24" xfId="0" applyNumberFormat="1" applyFont="1" applyBorder="1" applyAlignment="1">
      <alignment/>
    </xf>
    <xf numFmtId="37" fontId="14" fillId="2" borderId="21" xfId="0" applyNumberFormat="1" applyFont="1" applyFill="1" applyBorder="1" applyAlignment="1">
      <alignment horizontal="center"/>
    </xf>
    <xf numFmtId="37" fontId="28" fillId="0" borderId="23" xfId="0" applyNumberFormat="1" applyFont="1" applyBorder="1" applyAlignment="1">
      <alignment/>
    </xf>
    <xf numFmtId="37" fontId="18" fillId="0" borderId="26" xfId="0" applyNumberFormat="1" applyFont="1" applyBorder="1" applyAlignment="1">
      <alignment/>
    </xf>
    <xf numFmtId="37" fontId="22" fillId="2" borderId="12" xfId="0" applyNumberFormat="1" applyFont="1" applyFill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18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37" fontId="14" fillId="2" borderId="12" xfId="0" applyNumberFormat="1" applyFont="1" applyFill="1" applyBorder="1" applyAlignment="1">
      <alignment/>
    </xf>
    <xf numFmtId="37" fontId="25" fillId="2" borderId="12" xfId="0" applyNumberFormat="1" applyFont="1" applyFill="1" applyBorder="1" applyAlignment="1">
      <alignment/>
    </xf>
    <xf numFmtId="37" fontId="22" fillId="2" borderId="0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37" fontId="25" fillId="2" borderId="0" xfId="0" applyNumberFormat="1" applyFont="1" applyFill="1" applyBorder="1" applyAlignment="1">
      <alignment/>
    </xf>
    <xf numFmtId="37" fontId="6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33" fillId="0" borderId="0" xfId="15" applyNumberFormat="1" applyBorder="1" applyAlignment="1">
      <alignment/>
    </xf>
    <xf numFmtId="3" fontId="34" fillId="0" borderId="0" xfId="0" applyNumberFormat="1" applyFont="1" applyBorder="1" applyAlignment="1">
      <alignment horizontal="centerContinuous" wrapText="1"/>
    </xf>
    <xf numFmtId="0" fontId="0" fillId="0" borderId="0" xfId="0" applyFont="1" applyBorder="1" applyAlignment="1">
      <alignment/>
    </xf>
    <xf numFmtId="172" fontId="33" fillId="0" borderId="0" xfId="15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1" fillId="0" borderId="22" xfId="0" applyNumberFormat="1" applyFont="1" applyBorder="1" applyAlignment="1">
      <alignment horizontal="center"/>
    </xf>
    <xf numFmtId="37" fontId="21" fillId="0" borderId="16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wrapText="1"/>
    </xf>
    <xf numFmtId="37" fontId="17" fillId="0" borderId="7" xfId="0" applyNumberFormat="1" applyFont="1" applyBorder="1" applyAlignment="1">
      <alignment horizontal="center"/>
    </xf>
    <xf numFmtId="37" fontId="17" fillId="0" borderId="16" xfId="0" applyNumberFormat="1" applyFont="1" applyBorder="1" applyAlignment="1">
      <alignment horizontal="center"/>
    </xf>
    <xf numFmtId="37" fontId="14" fillId="0" borderId="0" xfId="0" applyNumberFormat="1" applyFont="1" applyAlignment="1">
      <alignment horizontal="center" wrapText="1"/>
    </xf>
    <xf numFmtId="37" fontId="14" fillId="2" borderId="11" xfId="0" applyNumberFormat="1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37" fontId="17" fillId="0" borderId="22" xfId="0" applyNumberFormat="1" applyFont="1" applyBorder="1" applyAlignment="1">
      <alignment horizontal="center"/>
    </xf>
    <xf numFmtId="37" fontId="20" fillId="0" borderId="0" xfId="0" applyNumberFormat="1" applyFont="1" applyBorder="1" applyAlignment="1">
      <alignment horizontal="center" wrapText="1"/>
    </xf>
    <xf numFmtId="37" fontId="8" fillId="0" borderId="0" xfId="0" applyNumberFormat="1" applyFont="1" applyBorder="1" applyAlignment="1">
      <alignment horizontal="center"/>
    </xf>
    <xf numFmtId="37" fontId="17" fillId="0" borderId="0" xfId="0" applyNumberFormat="1" applyFont="1" applyBorder="1" applyAlignment="1">
      <alignment horizontal="center"/>
    </xf>
    <xf numFmtId="37" fontId="17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3" fontId="13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05475" y="8172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05475" y="8172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10025" y="8172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8625" y="361950"/>
          <a:ext cx="3581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05475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334250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28625" y="361950"/>
          <a:ext cx="3581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705475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334250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334250" y="36195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28625" y="361950"/>
          <a:ext cx="3581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334250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334250" y="36195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34250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334250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334250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705475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334250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705475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334250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334250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uongbaocao\Baocaotaichinh\BCDKT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ng1"/>
      <sheetName val="thang2"/>
      <sheetName val="Quý1"/>
      <sheetName val="Quý1-2"/>
      <sheetName val="Quý1-ttck"/>
      <sheetName val="Quý1-HDQT"/>
      <sheetName val="Quý1-HDQT (2)"/>
      <sheetName val="Phan tich"/>
      <sheetName val="thang4"/>
      <sheetName val="thang5"/>
      <sheetName val="thang6"/>
      <sheetName val="Congbothongtin"/>
      <sheetName val="Thang6-dung"/>
      <sheetName val="Thang6-dung (2)"/>
      <sheetName val="Thang6-dung (3)"/>
      <sheetName val="Thang7"/>
      <sheetName val="Thang8"/>
      <sheetName val="Thang9"/>
      <sheetName val="CBTT"/>
    </sheetNames>
    <sheetDataSet>
      <sheetData sheetId="13">
        <row r="89">
          <cell r="F89">
            <v>5732636142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85"/>
  <sheetViews>
    <sheetView workbookViewId="0" topLeftCell="A94">
      <selection activeCell="B44" sqref="B44"/>
    </sheetView>
  </sheetViews>
  <sheetFormatPr defaultColWidth="9.00390625" defaultRowHeight="12.75"/>
  <cols>
    <col min="1" max="1" width="5.625" style="162" customWidth="1"/>
    <col min="2" max="2" width="47.00390625" style="163" customWidth="1"/>
    <col min="3" max="3" width="6.875" style="163" hidden="1" customWidth="1"/>
    <col min="4" max="4" width="22.25390625" style="163" customWidth="1"/>
    <col min="5" max="5" width="21.375" style="163" customWidth="1"/>
    <col min="6" max="6" width="13.75390625" style="163" hidden="1" customWidth="1"/>
    <col min="7" max="7" width="14.00390625" style="163" hidden="1" customWidth="1"/>
    <col min="8" max="8" width="12.375" style="163" hidden="1" customWidth="1"/>
    <col min="9" max="9" width="12.75390625" style="163" hidden="1" customWidth="1"/>
    <col min="10" max="10" width="13.75390625" style="163" hidden="1" customWidth="1"/>
    <col min="11" max="11" width="13.625" style="163" hidden="1" customWidth="1"/>
    <col min="12" max="12" width="12.375" style="163" hidden="1" customWidth="1"/>
    <col min="13" max="13" width="13.875" style="163" hidden="1" customWidth="1"/>
    <col min="14" max="14" width="14.375" style="200" customWidth="1"/>
    <col min="15" max="15" width="12.375" style="200" customWidth="1"/>
    <col min="16" max="16" width="12.125" style="200" customWidth="1"/>
    <col min="17" max="103" width="10.00390625" style="200" customWidth="1"/>
    <col min="104" max="16384" width="10.00390625" style="163" customWidth="1"/>
  </cols>
  <sheetData>
    <row r="1" spans="1:103" s="62" customFormat="1" ht="14.25" customHeight="1">
      <c r="A1" s="206" t="s">
        <v>41</v>
      </c>
      <c r="B1" s="206"/>
      <c r="D1" s="63" t="s">
        <v>14</v>
      </c>
      <c r="E1" s="63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</row>
    <row r="2" spans="1:103" s="62" customFormat="1" ht="14.25" customHeight="1">
      <c r="A2" s="206" t="s">
        <v>42</v>
      </c>
      <c r="B2" s="206"/>
      <c r="D2" s="64"/>
      <c r="F2" s="65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</row>
    <row r="3" spans="1:103" s="63" customFormat="1" ht="16.5" customHeight="1">
      <c r="A3" s="67"/>
      <c r="B3" s="68" t="s">
        <v>43</v>
      </c>
      <c r="C3" s="69"/>
      <c r="D3" s="70"/>
      <c r="E3" s="70"/>
      <c r="F3" s="65">
        <f>D70-D17</f>
        <v>763932704</v>
      </c>
      <c r="G3" s="70"/>
      <c r="H3" s="70"/>
      <c r="I3" s="71"/>
      <c r="J3" s="72"/>
      <c r="K3" s="72"/>
      <c r="L3" s="72"/>
      <c r="M3" s="7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</row>
    <row r="4" spans="1:103" s="63" customFormat="1" ht="18" customHeight="1">
      <c r="A4" s="74"/>
      <c r="B4" s="75" t="s">
        <v>44</v>
      </c>
      <c r="C4" s="76"/>
      <c r="F4" s="64"/>
      <c r="G4" s="64"/>
      <c r="H4" s="64"/>
      <c r="I4" s="64"/>
      <c r="J4" s="64"/>
      <c r="K4" s="64"/>
      <c r="L4" s="77"/>
      <c r="M4" s="78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</row>
    <row r="5" spans="1:103" s="63" customFormat="1" ht="15.75" customHeight="1">
      <c r="A5" s="74"/>
      <c r="B5" s="79"/>
      <c r="C5" s="72"/>
      <c r="D5" s="203"/>
      <c r="E5" s="203"/>
      <c r="F5" s="204" t="s">
        <v>45</v>
      </c>
      <c r="G5" s="205"/>
      <c r="H5" s="201" t="s">
        <v>46</v>
      </c>
      <c r="I5" s="202"/>
      <c r="J5" s="201" t="s">
        <v>47</v>
      </c>
      <c r="K5" s="202"/>
      <c r="L5" s="210" t="s">
        <v>48</v>
      </c>
      <c r="M5" s="205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</row>
    <row r="6" spans="1:104" s="82" customFormat="1" ht="24" customHeight="1">
      <c r="A6" s="80" t="s">
        <v>49</v>
      </c>
      <c r="B6" s="80" t="s">
        <v>50</v>
      </c>
      <c r="C6" s="80" t="s">
        <v>51</v>
      </c>
      <c r="D6" s="80" t="s">
        <v>52</v>
      </c>
      <c r="E6" s="80" t="s">
        <v>53</v>
      </c>
      <c r="F6" s="81" t="s">
        <v>52</v>
      </c>
      <c r="G6" s="80" t="s">
        <v>53</v>
      </c>
      <c r="H6" s="80" t="s">
        <v>52</v>
      </c>
      <c r="I6" s="80" t="s">
        <v>53</v>
      </c>
      <c r="J6" s="80" t="s">
        <v>52</v>
      </c>
      <c r="K6" s="80" t="s">
        <v>53</v>
      </c>
      <c r="L6" s="80" t="s">
        <v>52</v>
      </c>
      <c r="M6" s="170" t="s">
        <v>53</v>
      </c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83"/>
    </row>
    <row r="7" spans="1:104" s="87" customFormat="1" ht="18" customHeight="1">
      <c r="A7" s="83" t="s">
        <v>54</v>
      </c>
      <c r="B7" s="84" t="s">
        <v>55</v>
      </c>
      <c r="C7" s="85">
        <v>100</v>
      </c>
      <c r="D7" s="86">
        <f aca="true" t="shared" si="0" ref="D7:M7">D8+D11+D14+D21+D24</f>
        <v>95522774143</v>
      </c>
      <c r="E7" s="86">
        <f t="shared" si="0"/>
        <v>66951439179</v>
      </c>
      <c r="F7" s="86">
        <f t="shared" si="0"/>
        <v>78696043429</v>
      </c>
      <c r="G7" s="86">
        <f t="shared" si="0"/>
        <v>51651335443</v>
      </c>
      <c r="H7" s="86">
        <f t="shared" si="0"/>
        <v>5340134014</v>
      </c>
      <c r="I7" s="86">
        <f t="shared" si="0"/>
        <v>3438803144</v>
      </c>
      <c r="J7" s="86">
        <f t="shared" si="0"/>
        <v>28830859481</v>
      </c>
      <c r="K7" s="86">
        <f t="shared" si="0"/>
        <v>18367223125</v>
      </c>
      <c r="L7" s="86">
        <f t="shared" si="0"/>
        <v>10212969619</v>
      </c>
      <c r="M7" s="171">
        <f t="shared" si="0"/>
        <v>8030674743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184"/>
    </row>
    <row r="8" spans="1:104" s="90" customFormat="1" ht="12.75" customHeight="1">
      <c r="A8" s="88">
        <v>1</v>
      </c>
      <c r="B8" s="89" t="s">
        <v>56</v>
      </c>
      <c r="C8" s="88">
        <v>110</v>
      </c>
      <c r="D8" s="90">
        <f aca="true" t="shared" si="1" ref="D8:M8">SUM(D9:D10)</f>
        <v>15849644328</v>
      </c>
      <c r="E8" s="90">
        <f t="shared" si="1"/>
        <v>7059090318</v>
      </c>
      <c r="F8" s="90">
        <f t="shared" si="1"/>
        <v>14916409552</v>
      </c>
      <c r="G8" s="90">
        <f t="shared" si="1"/>
        <v>5916027619</v>
      </c>
      <c r="H8" s="90">
        <f t="shared" si="1"/>
        <v>566225227</v>
      </c>
      <c r="I8" s="90">
        <f t="shared" si="1"/>
        <v>492288457</v>
      </c>
      <c r="J8" s="90">
        <f t="shared" si="1"/>
        <v>186306813</v>
      </c>
      <c r="K8" s="90">
        <f t="shared" si="1"/>
        <v>10873257</v>
      </c>
      <c r="L8" s="90">
        <f t="shared" si="1"/>
        <v>180702736</v>
      </c>
      <c r="M8" s="172">
        <f t="shared" si="1"/>
        <v>639900985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120"/>
    </row>
    <row r="9" spans="1:104" s="92" customFormat="1" ht="12.75" customHeight="1" hidden="1">
      <c r="A9" s="91">
        <v>1</v>
      </c>
      <c r="B9" s="92" t="s">
        <v>57</v>
      </c>
      <c r="C9" s="91">
        <v>111</v>
      </c>
      <c r="D9" s="92">
        <f>F9+H9+J9+L9</f>
        <v>15849644328</v>
      </c>
      <c r="E9" s="92">
        <f>G9+I9+K9+M9</f>
        <v>7059090318</v>
      </c>
      <c r="F9" s="92">
        <v>14916409552</v>
      </c>
      <c r="G9" s="92">
        <v>5916027619</v>
      </c>
      <c r="H9" s="92">
        <v>566225227</v>
      </c>
      <c r="I9" s="92">
        <v>492288457</v>
      </c>
      <c r="J9" s="92">
        <v>186306813</v>
      </c>
      <c r="K9" s="92">
        <v>10873257</v>
      </c>
      <c r="L9" s="92">
        <v>180702736</v>
      </c>
      <c r="M9" s="173">
        <v>639900985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121"/>
    </row>
    <row r="10" spans="1:104" s="93" customFormat="1" ht="12.75" customHeight="1" hidden="1">
      <c r="A10" s="91">
        <v>2</v>
      </c>
      <c r="B10" s="92" t="s">
        <v>58</v>
      </c>
      <c r="C10" s="91">
        <v>112</v>
      </c>
      <c r="D10" s="92">
        <f>F10+H10+J10+L10</f>
        <v>0</v>
      </c>
      <c r="E10" s="92">
        <f>G10+I10+K10+M10</f>
        <v>0</v>
      </c>
      <c r="M10" s="17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123"/>
    </row>
    <row r="11" spans="1:104" s="94" customFormat="1" ht="12.75" customHeight="1">
      <c r="A11" s="88">
        <v>2</v>
      </c>
      <c r="B11" s="90" t="s">
        <v>59</v>
      </c>
      <c r="C11" s="88">
        <v>120</v>
      </c>
      <c r="D11" s="90">
        <f aca="true" t="shared" si="2" ref="D11:M11">SUM(D12:D13)</f>
        <v>0</v>
      </c>
      <c r="E11" s="90">
        <f t="shared" si="2"/>
        <v>0</v>
      </c>
      <c r="F11" s="94">
        <f t="shared" si="2"/>
        <v>0</v>
      </c>
      <c r="G11" s="94">
        <f t="shared" si="2"/>
        <v>0</v>
      </c>
      <c r="H11" s="94">
        <f t="shared" si="2"/>
        <v>0</v>
      </c>
      <c r="I11" s="94">
        <f t="shared" si="2"/>
        <v>0</v>
      </c>
      <c r="J11" s="94">
        <f t="shared" si="2"/>
        <v>0</v>
      </c>
      <c r="K11" s="94">
        <f t="shared" si="2"/>
        <v>0</v>
      </c>
      <c r="L11" s="94">
        <f t="shared" si="2"/>
        <v>0</v>
      </c>
      <c r="M11" s="175">
        <f t="shared" si="2"/>
        <v>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124"/>
    </row>
    <row r="12" spans="1:104" s="92" customFormat="1" ht="12.75" customHeight="1" hidden="1">
      <c r="A12" s="91">
        <v>1</v>
      </c>
      <c r="B12" s="92" t="s">
        <v>60</v>
      </c>
      <c r="C12" s="91">
        <v>121</v>
      </c>
      <c r="D12" s="92">
        <f>F12+H12+J12+L12</f>
        <v>0</v>
      </c>
      <c r="E12" s="92">
        <f>G12+I12+K12+M12</f>
        <v>0</v>
      </c>
      <c r="M12" s="173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121"/>
    </row>
    <row r="13" spans="1:104" s="93" customFormat="1" ht="12.75" customHeight="1" hidden="1">
      <c r="A13" s="91">
        <v>2</v>
      </c>
      <c r="B13" s="92" t="s">
        <v>61</v>
      </c>
      <c r="C13" s="91">
        <v>129</v>
      </c>
      <c r="D13" s="92">
        <f>F13+H13+J13+L13</f>
        <v>0</v>
      </c>
      <c r="E13" s="92">
        <f>G13+I13+K13+M13</f>
        <v>0</v>
      </c>
      <c r="M13" s="174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123"/>
    </row>
    <row r="14" spans="1:104" s="97" customFormat="1" ht="12.75" customHeight="1">
      <c r="A14" s="95">
        <v>3</v>
      </c>
      <c r="B14" s="96" t="s">
        <v>62</v>
      </c>
      <c r="C14" s="95">
        <v>130</v>
      </c>
      <c r="D14" s="96">
        <f aca="true" t="shared" si="3" ref="D14:M14">D15+D16+D17+D18+D19+D20</f>
        <v>39959109277</v>
      </c>
      <c r="E14" s="96">
        <f t="shared" si="3"/>
        <v>30627021297</v>
      </c>
      <c r="F14" s="97">
        <f t="shared" si="3"/>
        <v>51913539033</v>
      </c>
      <c r="G14" s="97">
        <f t="shared" si="3"/>
        <v>29411530163</v>
      </c>
      <c r="H14" s="97">
        <f t="shared" si="3"/>
        <v>906640394</v>
      </c>
      <c r="I14" s="97">
        <f t="shared" si="3"/>
        <v>441925595</v>
      </c>
      <c r="J14" s="97">
        <f t="shared" si="3"/>
        <v>9701479444</v>
      </c>
      <c r="K14" s="97">
        <f t="shared" si="3"/>
        <v>11332494910</v>
      </c>
      <c r="L14" s="97">
        <f t="shared" si="3"/>
        <v>4994682806</v>
      </c>
      <c r="M14" s="176">
        <f t="shared" si="3"/>
        <v>3977667905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185"/>
    </row>
    <row r="15" spans="1:104" s="92" customFormat="1" ht="12.75" customHeight="1" hidden="1">
      <c r="A15" s="91">
        <v>1</v>
      </c>
      <c r="B15" s="92" t="s">
        <v>63</v>
      </c>
      <c r="C15" s="91">
        <v>131</v>
      </c>
      <c r="D15" s="98">
        <f>F15+H15+J15+L15</f>
        <v>37834198827</v>
      </c>
      <c r="E15" s="92">
        <f>G15+I15+K15+M15</f>
        <v>26947074763</v>
      </c>
      <c r="F15" s="92">
        <v>22426780624</v>
      </c>
      <c r="G15" s="92">
        <v>12206948968</v>
      </c>
      <c r="H15" s="98">
        <v>890882537</v>
      </c>
      <c r="I15" s="92">
        <v>366746656</v>
      </c>
      <c r="J15" s="92">
        <v>9596297074</v>
      </c>
      <c r="K15" s="92">
        <v>10630283408</v>
      </c>
      <c r="L15" s="92">
        <v>4920238592</v>
      </c>
      <c r="M15" s="173">
        <v>3743095731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121"/>
    </row>
    <row r="16" spans="1:104" s="92" customFormat="1" ht="12.75" customHeight="1" hidden="1">
      <c r="A16" s="91">
        <v>2</v>
      </c>
      <c r="B16" s="92" t="s">
        <v>64</v>
      </c>
      <c r="C16" s="91">
        <v>132</v>
      </c>
      <c r="D16" s="92">
        <f>F16+H16+J16+L16</f>
        <v>1626496000</v>
      </c>
      <c r="E16" s="92">
        <f>G16+I16+K16+M16</f>
        <v>2018770760</v>
      </c>
      <c r="F16" s="92">
        <v>1539496000</v>
      </c>
      <c r="G16" s="92">
        <v>1873380760</v>
      </c>
      <c r="J16" s="92">
        <v>87000000</v>
      </c>
      <c r="K16" s="92">
        <v>145390000</v>
      </c>
      <c r="M16" s="173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121"/>
    </row>
    <row r="17" spans="1:104" s="92" customFormat="1" ht="12.75" customHeight="1" hidden="1">
      <c r="A17" s="91">
        <v>3</v>
      </c>
      <c r="B17" s="92" t="s">
        <v>65</v>
      </c>
      <c r="C17" s="91">
        <v>133</v>
      </c>
      <c r="D17" s="92">
        <f>F17+H17+J17+L17-27557232400</f>
        <v>0</v>
      </c>
      <c r="E17" s="92">
        <f>G17+I17+K17+M17-14536597276</f>
        <v>0</v>
      </c>
      <c r="F17" s="92">
        <v>27557232400</v>
      </c>
      <c r="G17" s="92">
        <v>14536597276</v>
      </c>
      <c r="M17" s="173"/>
      <c r="N17" s="65"/>
      <c r="O17" s="65">
        <f>N17+N20</f>
        <v>0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121"/>
    </row>
    <row r="18" spans="1:104" s="92" customFormat="1" ht="12.75" customHeight="1" hidden="1">
      <c r="A18" s="91">
        <v>4</v>
      </c>
      <c r="B18" s="92" t="s">
        <v>66</v>
      </c>
      <c r="C18" s="91">
        <v>134</v>
      </c>
      <c r="D18" s="92">
        <f aca="true" t="shared" si="4" ref="D18:E20">F18+H18+J18+L18</f>
        <v>0</v>
      </c>
      <c r="E18" s="92">
        <f t="shared" si="4"/>
        <v>0</v>
      </c>
      <c r="M18" s="173"/>
      <c r="N18" s="65"/>
      <c r="O18" s="65">
        <f>N18-O17</f>
        <v>0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121"/>
    </row>
    <row r="19" spans="1:104" s="92" customFormat="1" ht="12.75" customHeight="1" hidden="1">
      <c r="A19" s="91">
        <v>5</v>
      </c>
      <c r="B19" s="92" t="s">
        <v>67</v>
      </c>
      <c r="C19" s="91">
        <v>135</v>
      </c>
      <c r="D19" s="92">
        <f t="shared" si="4"/>
        <v>498414450</v>
      </c>
      <c r="E19" s="98">
        <f t="shared" si="4"/>
        <v>1661175774</v>
      </c>
      <c r="F19" s="92">
        <v>390030009</v>
      </c>
      <c r="G19" s="92">
        <v>794603159</v>
      </c>
      <c r="H19" s="92">
        <f>10748857+5009000</f>
        <v>15757857</v>
      </c>
      <c r="I19" s="92">
        <f>75178939</f>
        <v>75178939</v>
      </c>
      <c r="J19" s="92">
        <v>18182370</v>
      </c>
      <c r="K19" s="92">
        <v>556821502</v>
      </c>
      <c r="L19" s="92">
        <v>74444214</v>
      </c>
      <c r="M19" s="173">
        <v>234572174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121"/>
    </row>
    <row r="20" spans="1:104" s="93" customFormat="1" ht="12.75" customHeight="1" hidden="1">
      <c r="A20" s="91">
        <v>6</v>
      </c>
      <c r="B20" s="92" t="s">
        <v>68</v>
      </c>
      <c r="C20" s="91">
        <v>139</v>
      </c>
      <c r="D20" s="92">
        <f t="shared" si="4"/>
        <v>0</v>
      </c>
      <c r="E20" s="92">
        <f t="shared" si="4"/>
        <v>0</v>
      </c>
      <c r="M20" s="17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123"/>
    </row>
    <row r="21" spans="1:104" s="97" customFormat="1" ht="12.75" customHeight="1">
      <c r="A21" s="95">
        <v>4</v>
      </c>
      <c r="B21" s="96" t="s">
        <v>69</v>
      </c>
      <c r="C21" s="95">
        <v>140</v>
      </c>
      <c r="D21" s="96">
        <f aca="true" t="shared" si="5" ref="D21:M21">SUM(D22:D23)</f>
        <v>35863577639</v>
      </c>
      <c r="E21" s="98">
        <f t="shared" si="5"/>
        <v>29044575238</v>
      </c>
      <c r="F21" s="97">
        <f t="shared" si="5"/>
        <v>10544071339</v>
      </c>
      <c r="G21" s="97">
        <f t="shared" si="5"/>
        <v>16195813329</v>
      </c>
      <c r="H21" s="97">
        <f t="shared" si="5"/>
        <v>3392728823</v>
      </c>
      <c r="I21" s="97">
        <f t="shared" si="5"/>
        <v>2497407652</v>
      </c>
      <c r="J21" s="97">
        <f t="shared" si="5"/>
        <v>17742289895</v>
      </c>
      <c r="K21" s="97">
        <f t="shared" si="5"/>
        <v>6938248404</v>
      </c>
      <c r="L21" s="97">
        <f t="shared" si="5"/>
        <v>4184487582</v>
      </c>
      <c r="M21" s="176">
        <f t="shared" si="5"/>
        <v>3413105853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185"/>
    </row>
    <row r="22" spans="1:104" s="92" customFormat="1" ht="12.75" customHeight="1" hidden="1">
      <c r="A22" s="91">
        <v>1</v>
      </c>
      <c r="B22" s="92" t="s">
        <v>70</v>
      </c>
      <c r="C22" s="91">
        <v>141</v>
      </c>
      <c r="D22" s="92">
        <f>F22+H22+J22+L22</f>
        <v>35863577639</v>
      </c>
      <c r="E22" s="92">
        <f>G22+I22+K22+M22</f>
        <v>29044575238</v>
      </c>
      <c r="F22" s="92">
        <v>10544071339</v>
      </c>
      <c r="G22" s="92">
        <v>16195813329</v>
      </c>
      <c r="H22" s="92">
        <f>3391342633+1386190</f>
        <v>3392728823</v>
      </c>
      <c r="I22" s="92">
        <v>2497407652</v>
      </c>
      <c r="J22" s="92">
        <v>17742289895</v>
      </c>
      <c r="K22" s="92">
        <v>6938248404</v>
      </c>
      <c r="L22" s="98">
        <v>4184487582</v>
      </c>
      <c r="M22" s="173">
        <v>3413105853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121"/>
    </row>
    <row r="23" spans="1:104" s="93" customFormat="1" ht="12.75" customHeight="1" hidden="1">
      <c r="A23" s="91">
        <v>2</v>
      </c>
      <c r="B23" s="92" t="s">
        <v>71</v>
      </c>
      <c r="C23" s="91">
        <v>149</v>
      </c>
      <c r="D23" s="92">
        <f>F23+H23+J23+L23</f>
        <v>0</v>
      </c>
      <c r="E23" s="92">
        <f>G23+I23+K23+M23</f>
        <v>0</v>
      </c>
      <c r="M23" s="17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123"/>
    </row>
    <row r="24" spans="1:104" s="97" customFormat="1" ht="12.75" customHeight="1">
      <c r="A24" s="95">
        <v>5</v>
      </c>
      <c r="B24" s="96" t="s">
        <v>72</v>
      </c>
      <c r="C24" s="95">
        <v>150</v>
      </c>
      <c r="D24" s="96">
        <f aca="true" t="shared" si="6" ref="D24:M24">SUM(D25:D27)</f>
        <v>3850442899</v>
      </c>
      <c r="E24" s="96">
        <f t="shared" si="6"/>
        <v>220752326</v>
      </c>
      <c r="F24" s="97">
        <f t="shared" si="6"/>
        <v>1322023505</v>
      </c>
      <c r="G24" s="97">
        <f t="shared" si="6"/>
        <v>127964332</v>
      </c>
      <c r="H24" s="97">
        <f t="shared" si="6"/>
        <v>474539570</v>
      </c>
      <c r="I24" s="97">
        <f t="shared" si="6"/>
        <v>7181440</v>
      </c>
      <c r="J24" s="97">
        <f t="shared" si="6"/>
        <v>1200783329</v>
      </c>
      <c r="K24" s="97">
        <f t="shared" si="6"/>
        <v>85606554</v>
      </c>
      <c r="L24" s="97">
        <f t="shared" si="6"/>
        <v>853096495</v>
      </c>
      <c r="M24" s="176">
        <f t="shared" si="6"/>
        <v>0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185"/>
    </row>
    <row r="25" spans="1:104" s="92" customFormat="1" ht="12.75" customHeight="1" hidden="1">
      <c r="A25" s="91">
        <v>1</v>
      </c>
      <c r="B25" s="92" t="s">
        <v>73</v>
      </c>
      <c r="C25" s="91">
        <v>151</v>
      </c>
      <c r="D25" s="92">
        <f aca="true" t="shared" si="7" ref="D25:E27">F25+H25+J25+L25</f>
        <v>666165492</v>
      </c>
      <c r="E25" s="92">
        <f t="shared" si="7"/>
        <v>29813772</v>
      </c>
      <c r="F25" s="92">
        <v>60175508</v>
      </c>
      <c r="G25" s="92">
        <v>22632332</v>
      </c>
      <c r="H25" s="92">
        <f>52395249+365573029</f>
        <v>417968278</v>
      </c>
      <c r="I25" s="92">
        <v>7181440</v>
      </c>
      <c r="J25" s="98">
        <v>188021706</v>
      </c>
      <c r="L25" s="98">
        <f>88729434-88729434</f>
        <v>0</v>
      </c>
      <c r="M25" s="173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121"/>
    </row>
    <row r="26" spans="1:104" s="92" customFormat="1" ht="12.75" customHeight="1" hidden="1">
      <c r="A26" s="91">
        <v>2</v>
      </c>
      <c r="B26" s="92" t="s">
        <v>74</v>
      </c>
      <c r="C26" s="91">
        <v>152</v>
      </c>
      <c r="D26" s="92">
        <f t="shared" si="7"/>
        <v>64777778</v>
      </c>
      <c r="E26" s="92">
        <f t="shared" si="7"/>
        <v>85606554</v>
      </c>
      <c r="J26" s="92">
        <v>64777778</v>
      </c>
      <c r="K26" s="92">
        <v>85606554</v>
      </c>
      <c r="M26" s="173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121"/>
    </row>
    <row r="27" spans="1:104" s="92" customFormat="1" ht="12.75" customHeight="1" hidden="1">
      <c r="A27" s="91">
        <v>3</v>
      </c>
      <c r="B27" s="92" t="s">
        <v>75</v>
      </c>
      <c r="C27" s="91">
        <v>158</v>
      </c>
      <c r="D27" s="92">
        <f t="shared" si="7"/>
        <v>3119499629</v>
      </c>
      <c r="E27" s="98">
        <f t="shared" si="7"/>
        <v>105332000</v>
      </c>
      <c r="F27" s="92">
        <v>1261847997</v>
      </c>
      <c r="G27" s="92">
        <v>105332000</v>
      </c>
      <c r="H27" s="92">
        <f>56571292</f>
        <v>56571292</v>
      </c>
      <c r="J27" s="92">
        <v>947983845</v>
      </c>
      <c r="L27" s="92">
        <v>853096495</v>
      </c>
      <c r="M27" s="173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121"/>
    </row>
    <row r="28" spans="1:104" s="100" customFormat="1" ht="12.75" customHeight="1">
      <c r="A28" s="88" t="s">
        <v>76</v>
      </c>
      <c r="B28" s="99" t="s">
        <v>77</v>
      </c>
      <c r="C28" s="88">
        <v>200</v>
      </c>
      <c r="D28" s="90">
        <f aca="true" t="shared" si="8" ref="D28:M28">D29+D34+D45+D48+D53</f>
        <v>8288506353</v>
      </c>
      <c r="E28" s="90">
        <f t="shared" si="8"/>
        <v>8703789634</v>
      </c>
      <c r="F28" s="100">
        <f t="shared" si="8"/>
        <v>3213592680</v>
      </c>
      <c r="G28" s="100">
        <f t="shared" si="8"/>
        <v>5604790047</v>
      </c>
      <c r="H28" s="100">
        <f t="shared" si="8"/>
        <v>1061323305</v>
      </c>
      <c r="I28" s="100">
        <f t="shared" si="8"/>
        <v>122317720</v>
      </c>
      <c r="J28" s="100">
        <f t="shared" si="8"/>
        <v>2072042477</v>
      </c>
      <c r="K28" s="100">
        <f t="shared" si="8"/>
        <v>1092762930</v>
      </c>
      <c r="L28" s="100">
        <f t="shared" si="8"/>
        <v>1941547891</v>
      </c>
      <c r="M28" s="177">
        <f t="shared" si="8"/>
        <v>1883918937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186"/>
    </row>
    <row r="29" spans="1:104" s="90" customFormat="1" ht="12.75" customHeight="1">
      <c r="A29" s="88">
        <v>1</v>
      </c>
      <c r="B29" s="90" t="s">
        <v>78</v>
      </c>
      <c r="C29" s="88">
        <v>210</v>
      </c>
      <c r="D29" s="90">
        <f aca="true" t="shared" si="9" ref="D29:M29">SUM(D30:D33)</f>
        <v>0</v>
      </c>
      <c r="E29" s="90">
        <f t="shared" si="9"/>
        <v>0</v>
      </c>
      <c r="F29" s="90">
        <f t="shared" si="9"/>
        <v>0</v>
      </c>
      <c r="G29" s="90">
        <f t="shared" si="9"/>
        <v>0</v>
      </c>
      <c r="H29" s="90">
        <f t="shared" si="9"/>
        <v>0</v>
      </c>
      <c r="I29" s="90">
        <f t="shared" si="9"/>
        <v>0</v>
      </c>
      <c r="J29" s="90">
        <f t="shared" si="9"/>
        <v>0</v>
      </c>
      <c r="K29" s="90">
        <f t="shared" si="9"/>
        <v>0</v>
      </c>
      <c r="L29" s="90">
        <f t="shared" si="9"/>
        <v>0</v>
      </c>
      <c r="M29" s="172">
        <f t="shared" si="9"/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120"/>
    </row>
    <row r="30" spans="1:104" s="96" customFormat="1" ht="12.75" customHeight="1" hidden="1">
      <c r="A30" s="91">
        <v>1</v>
      </c>
      <c r="B30" s="92" t="s">
        <v>79</v>
      </c>
      <c r="C30" s="95">
        <v>211</v>
      </c>
      <c r="D30" s="92">
        <f aca="true" t="shared" si="10" ref="D30:E33">F30+H30+J30+L30</f>
        <v>0</v>
      </c>
      <c r="E30" s="92">
        <f t="shared" si="10"/>
        <v>0</v>
      </c>
      <c r="M30" s="178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187"/>
    </row>
    <row r="31" spans="1:104" s="96" customFormat="1" ht="12.75" customHeight="1" hidden="1">
      <c r="A31" s="91">
        <v>2</v>
      </c>
      <c r="B31" s="92" t="s">
        <v>80</v>
      </c>
      <c r="C31" s="95">
        <v>213</v>
      </c>
      <c r="D31" s="92">
        <f t="shared" si="10"/>
        <v>0</v>
      </c>
      <c r="E31" s="92">
        <f t="shared" si="10"/>
        <v>0</v>
      </c>
      <c r="M31" s="178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187"/>
    </row>
    <row r="32" spans="1:104" s="96" customFormat="1" ht="12.75" customHeight="1" hidden="1">
      <c r="A32" s="91">
        <v>3</v>
      </c>
      <c r="B32" s="92" t="s">
        <v>81</v>
      </c>
      <c r="C32" s="95">
        <v>218</v>
      </c>
      <c r="D32" s="92">
        <f t="shared" si="10"/>
        <v>0</v>
      </c>
      <c r="E32" s="92">
        <f t="shared" si="10"/>
        <v>0</v>
      </c>
      <c r="M32" s="178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187"/>
    </row>
    <row r="33" spans="1:104" s="101" customFormat="1" ht="12.75" customHeight="1" hidden="1">
      <c r="A33" s="91">
        <v>4</v>
      </c>
      <c r="B33" s="92" t="s">
        <v>82</v>
      </c>
      <c r="C33" s="95">
        <v>219</v>
      </c>
      <c r="D33" s="92">
        <f t="shared" si="10"/>
        <v>0</v>
      </c>
      <c r="E33" s="92">
        <f t="shared" si="10"/>
        <v>0</v>
      </c>
      <c r="M33" s="179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188"/>
    </row>
    <row r="34" spans="1:104" s="94" customFormat="1" ht="12.75" customHeight="1">
      <c r="A34" s="88">
        <v>2</v>
      </c>
      <c r="B34" s="90" t="s">
        <v>83</v>
      </c>
      <c r="C34" s="88">
        <v>220</v>
      </c>
      <c r="D34" s="90">
        <f>D35+D38+D41+D44</f>
        <v>7844360736</v>
      </c>
      <c r="E34" s="90">
        <f>E35+E38+E41+E44</f>
        <v>7131857487</v>
      </c>
      <c r="F34" s="94">
        <f>F35+F41+F44</f>
        <v>3019879205</v>
      </c>
      <c r="G34" s="94">
        <f>G35+G41+G44</f>
        <v>4243327033</v>
      </c>
      <c r="H34" s="94">
        <f>H35+H41+H44+H53</f>
        <v>1061323305</v>
      </c>
      <c r="I34" s="94">
        <f>I35+I41+I44+I53</f>
        <v>122317720</v>
      </c>
      <c r="J34" s="94">
        <f>J35+J41+J44</f>
        <v>2005034962</v>
      </c>
      <c r="K34" s="94">
        <f>K35+K41+K44</f>
        <v>1040406039</v>
      </c>
      <c r="L34" s="94">
        <f>L35+L41+L44</f>
        <v>1758123264</v>
      </c>
      <c r="M34" s="175">
        <f>M35+M41+M44</f>
        <v>1725806695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124"/>
    </row>
    <row r="35" spans="1:104" s="92" customFormat="1" ht="12" customHeight="1">
      <c r="A35" s="91"/>
      <c r="B35" s="92" t="s">
        <v>84</v>
      </c>
      <c r="C35" s="91">
        <v>221</v>
      </c>
      <c r="D35" s="92">
        <f aca="true" t="shared" si="11" ref="D35:E40">F35+H35+J35+L35</f>
        <v>6056895375</v>
      </c>
      <c r="E35" s="92">
        <f t="shared" si="11"/>
        <v>6065168588</v>
      </c>
      <c r="F35" s="92">
        <f aca="true" t="shared" si="12" ref="F35:M35">F36+F37</f>
        <v>2254449446</v>
      </c>
      <c r="G35" s="92">
        <f t="shared" si="12"/>
        <v>3201876229</v>
      </c>
      <c r="H35" s="92">
        <f t="shared" si="12"/>
        <v>95970819</v>
      </c>
      <c r="I35" s="92">
        <f t="shared" si="12"/>
        <v>122317720</v>
      </c>
      <c r="J35" s="92">
        <f t="shared" si="12"/>
        <v>2005034962</v>
      </c>
      <c r="K35" s="92">
        <f t="shared" si="12"/>
        <v>1040406039</v>
      </c>
      <c r="L35" s="92">
        <f t="shared" si="12"/>
        <v>1701440148</v>
      </c>
      <c r="M35" s="173">
        <f t="shared" si="12"/>
        <v>1700568600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121"/>
    </row>
    <row r="36" spans="1:104" s="92" customFormat="1" ht="12.75" customHeight="1" hidden="1">
      <c r="A36" s="91"/>
      <c r="B36" s="92" t="s">
        <v>85</v>
      </c>
      <c r="C36" s="91">
        <v>222</v>
      </c>
      <c r="D36" s="92">
        <f t="shared" si="11"/>
        <v>25776355224</v>
      </c>
      <c r="E36" s="92">
        <f t="shared" si="11"/>
        <v>23422968199</v>
      </c>
      <c r="F36" s="98">
        <v>10883782085</v>
      </c>
      <c r="G36" s="92">
        <v>10597604736</v>
      </c>
      <c r="H36" s="92">
        <v>1309605699</v>
      </c>
      <c r="I36" s="92">
        <v>1321510461</v>
      </c>
      <c r="J36" s="92">
        <v>5512124831</v>
      </c>
      <c r="K36" s="92">
        <v>4102493126</v>
      </c>
      <c r="L36" s="92">
        <v>8070842609</v>
      </c>
      <c r="M36" s="173">
        <v>7401359876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121"/>
    </row>
    <row r="37" spans="1:104" s="92" customFormat="1" ht="12.75" customHeight="1" hidden="1">
      <c r="A37" s="91"/>
      <c r="B37" s="92" t="s">
        <v>86</v>
      </c>
      <c r="C37" s="91">
        <v>223</v>
      </c>
      <c r="D37" s="92">
        <f t="shared" si="11"/>
        <v>-19719459849</v>
      </c>
      <c r="E37" s="92">
        <f t="shared" si="11"/>
        <v>-17357799611</v>
      </c>
      <c r="F37" s="92">
        <v>-8629332639</v>
      </c>
      <c r="G37" s="92">
        <v>-7395728507</v>
      </c>
      <c r="H37" s="92">
        <v>-1213634880</v>
      </c>
      <c r="I37" s="92">
        <v>-1199192741</v>
      </c>
      <c r="J37" s="92">
        <v>-3507089869</v>
      </c>
      <c r="K37" s="92">
        <v>-3062087087</v>
      </c>
      <c r="L37" s="92">
        <v>-6369402461</v>
      </c>
      <c r="M37" s="173">
        <v>-5700791276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121"/>
    </row>
    <row r="38" spans="1:104" s="92" customFormat="1" ht="12.75" customHeight="1">
      <c r="A38" s="91"/>
      <c r="B38" s="92" t="s">
        <v>87</v>
      </c>
      <c r="C38" s="91">
        <v>224</v>
      </c>
      <c r="D38" s="92">
        <f t="shared" si="11"/>
        <v>0</v>
      </c>
      <c r="E38" s="92">
        <f t="shared" si="11"/>
        <v>0</v>
      </c>
      <c r="M38" s="173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121"/>
    </row>
    <row r="39" spans="1:104" s="92" customFormat="1" ht="12.75" customHeight="1" hidden="1">
      <c r="A39" s="91"/>
      <c r="B39" s="92" t="s">
        <v>85</v>
      </c>
      <c r="C39" s="91">
        <v>225</v>
      </c>
      <c r="D39" s="92">
        <f t="shared" si="11"/>
        <v>0</v>
      </c>
      <c r="E39" s="92">
        <f t="shared" si="11"/>
        <v>0</v>
      </c>
      <c r="M39" s="173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121"/>
    </row>
    <row r="40" spans="1:104" s="92" customFormat="1" ht="12.75" customHeight="1" hidden="1">
      <c r="A40" s="91"/>
      <c r="B40" s="92" t="s">
        <v>86</v>
      </c>
      <c r="C40" s="91">
        <v>226</v>
      </c>
      <c r="D40" s="92">
        <f t="shared" si="11"/>
        <v>0</v>
      </c>
      <c r="E40" s="92">
        <f t="shared" si="11"/>
        <v>0</v>
      </c>
      <c r="M40" s="173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121"/>
    </row>
    <row r="41" spans="1:104" s="92" customFormat="1" ht="12.75" customHeight="1">
      <c r="A41" s="91"/>
      <c r="B41" s="92" t="s">
        <v>88</v>
      </c>
      <c r="C41" s="91">
        <v>227</v>
      </c>
      <c r="D41" s="92">
        <f aca="true" t="shared" si="13" ref="D41:L41">D42+D43</f>
        <v>739105941</v>
      </c>
      <c r="E41" s="92">
        <f t="shared" si="13"/>
        <v>804315652</v>
      </c>
      <c r="F41" s="92">
        <f t="shared" si="13"/>
        <v>739105941</v>
      </c>
      <c r="G41" s="92">
        <f t="shared" si="13"/>
        <v>804315652</v>
      </c>
      <c r="H41" s="92">
        <f t="shared" si="13"/>
        <v>0</v>
      </c>
      <c r="I41" s="92">
        <f t="shared" si="13"/>
        <v>0</v>
      </c>
      <c r="J41" s="92">
        <f t="shared" si="13"/>
        <v>0</v>
      </c>
      <c r="K41" s="92">
        <f t="shared" si="13"/>
        <v>0</v>
      </c>
      <c r="L41" s="92">
        <f t="shared" si="13"/>
        <v>0</v>
      </c>
      <c r="M41" s="173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121"/>
    </row>
    <row r="42" spans="1:104" s="92" customFormat="1" ht="12.75" customHeight="1" hidden="1">
      <c r="A42" s="91"/>
      <c r="B42" s="92" t="s">
        <v>85</v>
      </c>
      <c r="C42" s="91">
        <v>228</v>
      </c>
      <c r="D42" s="92">
        <f aca="true" t="shared" si="14" ref="D42:E44">F42+H42+J42+L42</f>
        <v>1011014286</v>
      </c>
      <c r="E42" s="92">
        <f t="shared" si="14"/>
        <v>1000000000</v>
      </c>
      <c r="F42" s="92">
        <v>1011014286</v>
      </c>
      <c r="G42" s="92">
        <v>1000000000</v>
      </c>
      <c r="M42" s="173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121"/>
    </row>
    <row r="43" spans="1:104" s="92" customFormat="1" ht="12.75" customHeight="1" hidden="1">
      <c r="A43" s="91"/>
      <c r="B43" s="92" t="s">
        <v>89</v>
      </c>
      <c r="C43" s="91">
        <v>229</v>
      </c>
      <c r="D43" s="92">
        <f t="shared" si="14"/>
        <v>-271908345</v>
      </c>
      <c r="E43" s="92">
        <f t="shared" si="14"/>
        <v>-195684348</v>
      </c>
      <c r="F43" s="92">
        <v>-271908345</v>
      </c>
      <c r="G43" s="92">
        <v>-195684348</v>
      </c>
      <c r="M43" s="173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121"/>
    </row>
    <row r="44" spans="1:104" s="93" customFormat="1" ht="12.75" customHeight="1">
      <c r="A44" s="91"/>
      <c r="B44" s="92" t="s">
        <v>90</v>
      </c>
      <c r="C44" s="91">
        <v>230</v>
      </c>
      <c r="D44" s="92">
        <f t="shared" si="14"/>
        <v>1048359420</v>
      </c>
      <c r="E44" s="92">
        <f t="shared" si="14"/>
        <v>262373247</v>
      </c>
      <c r="F44" s="93">
        <v>26323818</v>
      </c>
      <c r="G44" s="93">
        <v>237135152</v>
      </c>
      <c r="H44" s="93">
        <v>965352486</v>
      </c>
      <c r="L44" s="93">
        <v>56683116</v>
      </c>
      <c r="M44" s="174">
        <v>25238095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123"/>
    </row>
    <row r="45" spans="1:104" s="94" customFormat="1" ht="12.75" customHeight="1">
      <c r="A45" s="88">
        <v>3</v>
      </c>
      <c r="B45" s="90" t="s">
        <v>91</v>
      </c>
      <c r="C45" s="88">
        <v>240</v>
      </c>
      <c r="D45" s="90">
        <f aca="true" t="shared" si="15" ref="D45:M45">SUM(D46:D47)</f>
        <v>0</v>
      </c>
      <c r="E45" s="90">
        <f t="shared" si="15"/>
        <v>0</v>
      </c>
      <c r="F45" s="94">
        <f t="shared" si="15"/>
        <v>0</v>
      </c>
      <c r="G45" s="94">
        <f t="shared" si="15"/>
        <v>0</v>
      </c>
      <c r="H45" s="94">
        <f t="shared" si="15"/>
        <v>0</v>
      </c>
      <c r="I45" s="94">
        <f t="shared" si="15"/>
        <v>0</v>
      </c>
      <c r="J45" s="94">
        <f t="shared" si="15"/>
        <v>0</v>
      </c>
      <c r="K45" s="94">
        <f t="shared" si="15"/>
        <v>0</v>
      </c>
      <c r="L45" s="94">
        <f t="shared" si="15"/>
        <v>0</v>
      </c>
      <c r="M45" s="175">
        <f t="shared" si="15"/>
        <v>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124"/>
    </row>
    <row r="46" spans="1:104" s="92" customFormat="1" ht="12.75" customHeight="1" hidden="1">
      <c r="A46" s="91"/>
      <c r="B46" s="92" t="s">
        <v>85</v>
      </c>
      <c r="C46" s="91">
        <v>241</v>
      </c>
      <c r="D46" s="92">
        <f>F46+H46+J46+L46</f>
        <v>0</v>
      </c>
      <c r="E46" s="92">
        <f>G46+I46+K46+M46</f>
        <v>0</v>
      </c>
      <c r="M46" s="173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121"/>
    </row>
    <row r="47" spans="1:104" s="93" customFormat="1" ht="12.75" customHeight="1" hidden="1">
      <c r="A47" s="91"/>
      <c r="B47" s="92" t="s">
        <v>89</v>
      </c>
      <c r="C47" s="91">
        <v>242</v>
      </c>
      <c r="D47" s="92">
        <f>F47+H47+J47+L47</f>
        <v>0</v>
      </c>
      <c r="E47" s="92">
        <f>G47+I47+K47+M47</f>
        <v>0</v>
      </c>
      <c r="M47" s="174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123"/>
    </row>
    <row r="48" spans="1:104" s="94" customFormat="1" ht="12.75" customHeight="1">
      <c r="A48" s="88">
        <v>4</v>
      </c>
      <c r="B48" s="90" t="s">
        <v>92</v>
      </c>
      <c r="C48" s="88">
        <v>250</v>
      </c>
      <c r="D48" s="90">
        <f aca="true" t="shared" si="16" ref="D48:M48">SUM(D49:D52)</f>
        <v>0</v>
      </c>
      <c r="E48" s="90">
        <f t="shared" si="16"/>
        <v>0</v>
      </c>
      <c r="F48" s="94">
        <f t="shared" si="16"/>
        <v>0</v>
      </c>
      <c r="G48" s="94">
        <f t="shared" si="16"/>
        <v>0</v>
      </c>
      <c r="H48" s="94">
        <f t="shared" si="16"/>
        <v>0</v>
      </c>
      <c r="I48" s="94">
        <f t="shared" si="16"/>
        <v>0</v>
      </c>
      <c r="J48" s="94">
        <f t="shared" si="16"/>
        <v>0</v>
      </c>
      <c r="K48" s="94">
        <f t="shared" si="16"/>
        <v>0</v>
      </c>
      <c r="L48" s="94">
        <f t="shared" si="16"/>
        <v>0</v>
      </c>
      <c r="M48" s="175">
        <f t="shared" si="16"/>
        <v>0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124"/>
    </row>
    <row r="49" spans="1:104" s="92" customFormat="1" ht="12.75" customHeight="1" hidden="1">
      <c r="A49" s="91">
        <v>1</v>
      </c>
      <c r="B49" s="92" t="s">
        <v>93</v>
      </c>
      <c r="C49" s="91">
        <v>251</v>
      </c>
      <c r="D49" s="92">
        <f aca="true" t="shared" si="17" ref="D49:E52">F49+H49+J49+L49</f>
        <v>0</v>
      </c>
      <c r="E49" s="92">
        <f t="shared" si="17"/>
        <v>0</v>
      </c>
      <c r="M49" s="173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121"/>
    </row>
    <row r="50" spans="1:104" s="92" customFormat="1" ht="12.75" customHeight="1" hidden="1">
      <c r="A50" s="91">
        <v>2</v>
      </c>
      <c r="B50" s="92" t="s">
        <v>94</v>
      </c>
      <c r="C50" s="91">
        <v>252</v>
      </c>
      <c r="D50" s="92">
        <f t="shared" si="17"/>
        <v>0</v>
      </c>
      <c r="E50" s="92">
        <f t="shared" si="17"/>
        <v>0</v>
      </c>
      <c r="M50" s="173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121"/>
    </row>
    <row r="51" spans="1:104" s="92" customFormat="1" ht="12.75" customHeight="1" hidden="1">
      <c r="A51" s="91">
        <v>3</v>
      </c>
      <c r="B51" s="92" t="s">
        <v>95</v>
      </c>
      <c r="C51" s="91">
        <v>258</v>
      </c>
      <c r="D51" s="92">
        <f t="shared" si="17"/>
        <v>0</v>
      </c>
      <c r="E51" s="92">
        <f t="shared" si="17"/>
        <v>0</v>
      </c>
      <c r="M51" s="173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121"/>
    </row>
    <row r="52" spans="1:104" s="93" customFormat="1" ht="12.75" customHeight="1" hidden="1">
      <c r="A52" s="91">
        <v>4</v>
      </c>
      <c r="B52" s="92" t="s">
        <v>96</v>
      </c>
      <c r="C52" s="91">
        <v>259</v>
      </c>
      <c r="D52" s="92">
        <f t="shared" si="17"/>
        <v>0</v>
      </c>
      <c r="E52" s="92">
        <f t="shared" si="17"/>
        <v>0</v>
      </c>
      <c r="M52" s="174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123"/>
    </row>
    <row r="53" spans="1:104" s="94" customFormat="1" ht="12.75" customHeight="1">
      <c r="A53" s="88">
        <v>5</v>
      </c>
      <c r="B53" s="90" t="s">
        <v>97</v>
      </c>
      <c r="C53" s="88">
        <v>260</v>
      </c>
      <c r="D53" s="90">
        <f aca="true" t="shared" si="18" ref="D53:M53">SUM(D54:D56)</f>
        <v>444145617</v>
      </c>
      <c r="E53" s="90">
        <f t="shared" si="18"/>
        <v>1571932147</v>
      </c>
      <c r="F53" s="94">
        <f t="shared" si="18"/>
        <v>193713475</v>
      </c>
      <c r="G53" s="94">
        <f t="shared" si="18"/>
        <v>1361463014</v>
      </c>
      <c r="H53" s="94">
        <f t="shared" si="18"/>
        <v>0</v>
      </c>
      <c r="I53" s="94">
        <f t="shared" si="18"/>
        <v>0</v>
      </c>
      <c r="J53" s="94">
        <f t="shared" si="18"/>
        <v>67007515</v>
      </c>
      <c r="K53" s="94">
        <f t="shared" si="18"/>
        <v>52356891</v>
      </c>
      <c r="L53" s="94">
        <f t="shared" si="18"/>
        <v>183424627</v>
      </c>
      <c r="M53" s="175">
        <f t="shared" si="18"/>
        <v>158112242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124"/>
    </row>
    <row r="54" spans="1:104" s="92" customFormat="1" ht="12.75" customHeight="1" hidden="1">
      <c r="A54" s="91">
        <v>1</v>
      </c>
      <c r="B54" s="92" t="s">
        <v>98</v>
      </c>
      <c r="C54" s="91">
        <v>261</v>
      </c>
      <c r="D54" s="92">
        <f aca="true" t="shared" si="19" ref="D54:E56">F54+H54+J54+L54</f>
        <v>444145617</v>
      </c>
      <c r="E54" s="92">
        <f t="shared" si="19"/>
        <v>1571932147</v>
      </c>
      <c r="F54" s="92">
        <v>193713475</v>
      </c>
      <c r="G54" s="92">
        <v>1361463014</v>
      </c>
      <c r="J54" s="98">
        <v>67007515</v>
      </c>
      <c r="K54" s="92">
        <v>52356891</v>
      </c>
      <c r="L54" s="98">
        <v>183424627</v>
      </c>
      <c r="M54" s="173">
        <v>158112242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121"/>
    </row>
    <row r="55" spans="1:104" s="92" customFormat="1" ht="12.75" customHeight="1" hidden="1">
      <c r="A55" s="91">
        <v>2</v>
      </c>
      <c r="B55" s="92" t="s">
        <v>99</v>
      </c>
      <c r="C55" s="91">
        <v>262</v>
      </c>
      <c r="D55" s="92">
        <f t="shared" si="19"/>
        <v>0</v>
      </c>
      <c r="E55" s="92">
        <f t="shared" si="19"/>
        <v>0</v>
      </c>
      <c r="M55" s="173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121"/>
    </row>
    <row r="56" spans="1:104" s="92" customFormat="1" ht="12.75" customHeight="1" hidden="1">
      <c r="A56" s="102">
        <v>3</v>
      </c>
      <c r="B56" s="103" t="s">
        <v>97</v>
      </c>
      <c r="C56" s="102">
        <v>268</v>
      </c>
      <c r="D56" s="103">
        <f t="shared" si="19"/>
        <v>0</v>
      </c>
      <c r="E56" s="103">
        <f t="shared" si="19"/>
        <v>0</v>
      </c>
      <c r="M56" s="173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121"/>
    </row>
    <row r="57" spans="1:104" s="107" customFormat="1" ht="24" customHeight="1">
      <c r="A57" s="104" t="s">
        <v>100</v>
      </c>
      <c r="B57" s="80" t="s">
        <v>101</v>
      </c>
      <c r="C57" s="104">
        <v>270</v>
      </c>
      <c r="D57" s="105">
        <f aca="true" t="shared" si="20" ref="D57:M57">D7+D28</f>
        <v>103811280496</v>
      </c>
      <c r="E57" s="105">
        <f t="shared" si="20"/>
        <v>75655228813</v>
      </c>
      <c r="F57" s="106">
        <f t="shared" si="20"/>
        <v>81909636109</v>
      </c>
      <c r="G57" s="104">
        <f t="shared" si="20"/>
        <v>57256125490</v>
      </c>
      <c r="H57" s="104">
        <f t="shared" si="20"/>
        <v>6401457319</v>
      </c>
      <c r="I57" s="104">
        <f t="shared" si="20"/>
        <v>3561120864</v>
      </c>
      <c r="J57" s="104">
        <f t="shared" si="20"/>
        <v>30902901958</v>
      </c>
      <c r="K57" s="104">
        <f t="shared" si="20"/>
        <v>19459986055</v>
      </c>
      <c r="L57" s="104">
        <f t="shared" si="20"/>
        <v>12154517510</v>
      </c>
      <c r="M57" s="180">
        <f t="shared" si="20"/>
        <v>9914593680</v>
      </c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89"/>
    </row>
    <row r="58" spans="1:103" s="110" customFormat="1" ht="18.75" customHeight="1" hidden="1">
      <c r="A58" s="108"/>
      <c r="B58" s="109"/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</row>
    <row r="59" spans="1:92" s="113" customFormat="1" ht="18.75" customHeight="1" hidden="1">
      <c r="A59" s="111"/>
      <c r="B59" s="112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</row>
    <row r="60" spans="1:13" s="73" customFormat="1" ht="29.25" customHeight="1" hidden="1">
      <c r="A60" s="114"/>
      <c r="B60" s="115"/>
      <c r="C60" s="114"/>
      <c r="D60" s="211"/>
      <c r="E60" s="211"/>
      <c r="F60" s="212" t="s">
        <v>45</v>
      </c>
      <c r="G60" s="212"/>
      <c r="H60" s="213" t="s">
        <v>46</v>
      </c>
      <c r="I60" s="213"/>
      <c r="J60" s="212" t="s">
        <v>47</v>
      </c>
      <c r="K60" s="212"/>
      <c r="L60" s="214" t="s">
        <v>48</v>
      </c>
      <c r="M60" s="214"/>
    </row>
    <row r="61" spans="1:104" s="117" customFormat="1" ht="24" customHeight="1" hidden="1">
      <c r="A61" s="207" t="s">
        <v>102</v>
      </c>
      <c r="B61" s="207"/>
      <c r="C61" s="116" t="s">
        <v>103</v>
      </c>
      <c r="D61" s="104" t="s">
        <v>52</v>
      </c>
      <c r="E61" s="104" t="s">
        <v>53</v>
      </c>
      <c r="F61" s="106" t="s">
        <v>52</v>
      </c>
      <c r="G61" s="104" t="s">
        <v>53</v>
      </c>
      <c r="H61" s="104" t="s">
        <v>52</v>
      </c>
      <c r="I61" s="104" t="s">
        <v>53</v>
      </c>
      <c r="J61" s="104" t="s">
        <v>52</v>
      </c>
      <c r="K61" s="104" t="s">
        <v>53</v>
      </c>
      <c r="L61" s="104" t="s">
        <v>52</v>
      </c>
      <c r="M61" s="180" t="s">
        <v>53</v>
      </c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0"/>
    </row>
    <row r="62" spans="1:104" s="87" customFormat="1" ht="29.25" customHeight="1">
      <c r="A62" s="83" t="s">
        <v>104</v>
      </c>
      <c r="B62" s="84" t="s">
        <v>105</v>
      </c>
      <c r="C62" s="85">
        <v>300</v>
      </c>
      <c r="D62" s="86">
        <f aca="true" t="shared" si="21" ref="D62:M62">D63+D73</f>
        <v>80276297509</v>
      </c>
      <c r="E62" s="86">
        <f t="shared" si="21"/>
        <v>56195155072</v>
      </c>
      <c r="F62" s="118">
        <f t="shared" si="21"/>
        <v>61187419320</v>
      </c>
      <c r="G62" s="86">
        <f t="shared" si="21"/>
        <v>42533429499</v>
      </c>
      <c r="H62" s="86">
        <f t="shared" si="21"/>
        <v>6181735992</v>
      </c>
      <c r="I62" s="86">
        <f t="shared" si="21"/>
        <v>3046319427</v>
      </c>
      <c r="J62" s="86">
        <f t="shared" si="21"/>
        <v>30084279293</v>
      </c>
      <c r="K62" s="86">
        <f t="shared" si="21"/>
        <v>17383233049</v>
      </c>
      <c r="L62" s="86">
        <f t="shared" si="21"/>
        <v>10380095304</v>
      </c>
      <c r="M62" s="171">
        <f t="shared" si="21"/>
        <v>7768770373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184"/>
    </row>
    <row r="63" spans="1:104" s="90" customFormat="1" ht="14.25" customHeight="1">
      <c r="A63" s="88">
        <v>1</v>
      </c>
      <c r="B63" s="90" t="s">
        <v>106</v>
      </c>
      <c r="C63" s="88">
        <v>310</v>
      </c>
      <c r="D63" s="90">
        <f aca="true" t="shared" si="22" ref="D63:M63">SUM(D64:D72)</f>
        <v>77683449610</v>
      </c>
      <c r="E63" s="119">
        <f t="shared" si="22"/>
        <v>53237631173</v>
      </c>
      <c r="F63" s="120">
        <f t="shared" si="22"/>
        <v>58594571421</v>
      </c>
      <c r="G63" s="90">
        <f t="shared" si="22"/>
        <v>39575905600</v>
      </c>
      <c r="H63" s="90">
        <f t="shared" si="22"/>
        <v>6181735992</v>
      </c>
      <c r="I63" s="90">
        <f t="shared" si="22"/>
        <v>3046319427</v>
      </c>
      <c r="J63" s="90">
        <f t="shared" si="22"/>
        <v>30084279293</v>
      </c>
      <c r="K63" s="90">
        <f t="shared" si="22"/>
        <v>17383233049</v>
      </c>
      <c r="L63" s="90">
        <f t="shared" si="22"/>
        <v>10380095304</v>
      </c>
      <c r="M63" s="172">
        <f t="shared" si="22"/>
        <v>7768770373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120"/>
    </row>
    <row r="64" spans="1:104" s="92" customFormat="1" ht="14.25" customHeight="1" hidden="1">
      <c r="A64" s="91">
        <v>1</v>
      </c>
      <c r="B64" s="92" t="s">
        <v>107</v>
      </c>
      <c r="C64" s="91">
        <v>311</v>
      </c>
      <c r="D64" s="92">
        <f aca="true" t="shared" si="23" ref="D64:E69">F64+H64+J64+L64</f>
        <v>11180452805</v>
      </c>
      <c r="E64" s="92">
        <f t="shared" si="23"/>
        <v>12317412788</v>
      </c>
      <c r="F64" s="121">
        <v>11180452805</v>
      </c>
      <c r="G64" s="92">
        <v>12317412788</v>
      </c>
      <c r="M64" s="173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121"/>
    </row>
    <row r="65" spans="1:104" s="92" customFormat="1" ht="14.25" customHeight="1" hidden="1">
      <c r="A65" s="91">
        <v>2</v>
      </c>
      <c r="B65" s="92" t="s">
        <v>108</v>
      </c>
      <c r="C65" s="91">
        <v>312</v>
      </c>
      <c r="D65" s="92">
        <f t="shared" si="23"/>
        <v>11692718790</v>
      </c>
      <c r="E65" s="98">
        <f t="shared" si="23"/>
        <v>13377508803</v>
      </c>
      <c r="F65" s="122">
        <v>8049675328</v>
      </c>
      <c r="G65" s="92">
        <v>10564080529</v>
      </c>
      <c r="H65" s="98">
        <v>752225727</v>
      </c>
      <c r="I65" s="92">
        <v>839285659</v>
      </c>
      <c r="J65" s="92">
        <v>2726861011</v>
      </c>
      <c r="K65" s="92">
        <v>1920555060</v>
      </c>
      <c r="L65" s="92">
        <v>163956724</v>
      </c>
      <c r="M65" s="173">
        <v>53587555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121"/>
    </row>
    <row r="66" spans="1:104" s="92" customFormat="1" ht="14.25" customHeight="1" hidden="1">
      <c r="A66" s="91">
        <v>3</v>
      </c>
      <c r="B66" s="92" t="s">
        <v>109</v>
      </c>
      <c r="C66" s="91">
        <v>313</v>
      </c>
      <c r="D66" s="92">
        <f t="shared" si="23"/>
        <v>17631790191</v>
      </c>
      <c r="E66" s="92">
        <f t="shared" si="23"/>
        <v>14291093334</v>
      </c>
      <c r="F66" s="121">
        <v>11532886546</v>
      </c>
      <c r="G66" s="92">
        <v>8096684050</v>
      </c>
      <c r="H66" s="92">
        <v>1248986488</v>
      </c>
      <c r="I66" s="92">
        <v>1233972847</v>
      </c>
      <c r="J66" s="92">
        <v>3464203300</v>
      </c>
      <c r="K66" s="92">
        <v>4548340601</v>
      </c>
      <c r="L66" s="92">
        <v>1385713857</v>
      </c>
      <c r="M66" s="173">
        <v>412095836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121"/>
    </row>
    <row r="67" spans="1:104" s="92" customFormat="1" ht="14.25" customHeight="1" hidden="1">
      <c r="A67" s="91">
        <v>4</v>
      </c>
      <c r="B67" s="92" t="s">
        <v>110</v>
      </c>
      <c r="C67" s="91">
        <v>314</v>
      </c>
      <c r="D67" s="92">
        <f t="shared" si="23"/>
        <v>1692690233</v>
      </c>
      <c r="E67" s="92">
        <f t="shared" si="23"/>
        <v>1680607302</v>
      </c>
      <c r="F67" s="121">
        <v>1433609391</v>
      </c>
      <c r="G67" s="92">
        <v>1488748633</v>
      </c>
      <c r="H67" s="92">
        <v>124388550</v>
      </c>
      <c r="I67" s="92">
        <v>6713633</v>
      </c>
      <c r="J67" s="92">
        <v>6558971</v>
      </c>
      <c r="K67" s="92">
        <v>26944440</v>
      </c>
      <c r="L67" s="92">
        <v>128133321</v>
      </c>
      <c r="M67" s="173">
        <v>158200596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121"/>
    </row>
    <row r="68" spans="1:104" s="92" customFormat="1" ht="14.25" customHeight="1" hidden="1">
      <c r="A68" s="91">
        <v>5</v>
      </c>
      <c r="B68" s="92" t="s">
        <v>111</v>
      </c>
      <c r="C68" s="91">
        <v>315</v>
      </c>
      <c r="D68" s="98">
        <f t="shared" si="23"/>
        <v>19205801590</v>
      </c>
      <c r="E68" s="92">
        <f t="shared" si="23"/>
        <v>6467314178</v>
      </c>
      <c r="F68" s="122">
        <v>11547674346</v>
      </c>
      <c r="G68" s="92">
        <v>3227335697</v>
      </c>
      <c r="H68" s="92">
        <v>761119817</v>
      </c>
      <c r="I68" s="92">
        <v>304753425</v>
      </c>
      <c r="J68" s="92">
        <v>3770979224</v>
      </c>
      <c r="K68" s="92">
        <v>1588869463</v>
      </c>
      <c r="L68" s="92">
        <v>3126028203</v>
      </c>
      <c r="M68" s="173">
        <v>1346355593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121"/>
    </row>
    <row r="69" spans="1:104" s="92" customFormat="1" ht="14.25" customHeight="1" hidden="1">
      <c r="A69" s="91">
        <v>6</v>
      </c>
      <c r="B69" s="92" t="s">
        <v>112</v>
      </c>
      <c r="C69" s="91">
        <v>316</v>
      </c>
      <c r="D69" s="92">
        <f t="shared" si="23"/>
        <v>915748048</v>
      </c>
      <c r="E69" s="92">
        <f t="shared" si="23"/>
        <v>536975065</v>
      </c>
      <c r="F69" s="121">
        <v>915748048</v>
      </c>
      <c r="G69" s="92">
        <v>536975065</v>
      </c>
      <c r="M69" s="173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121"/>
    </row>
    <row r="70" spans="1:104" s="92" customFormat="1" ht="14.25" customHeight="1" hidden="1">
      <c r="A70" s="91">
        <v>7</v>
      </c>
      <c r="B70" s="92" t="s">
        <v>113</v>
      </c>
      <c r="C70" s="91">
        <v>317</v>
      </c>
      <c r="D70" s="92">
        <f>F70+H70+J70+L70-27557232400</f>
        <v>763932704</v>
      </c>
      <c r="E70" s="92">
        <f>G70+I70+K70+M70-14536597276</f>
        <v>995692236</v>
      </c>
      <c r="F70" s="121">
        <v>763922704</v>
      </c>
      <c r="G70" s="92">
        <v>995692236</v>
      </c>
      <c r="H70" s="92">
        <f>2976061451</f>
        <v>2976061451</v>
      </c>
      <c r="I70" s="92">
        <v>223529491</v>
      </c>
      <c r="J70" s="92">
        <v>19233119363</v>
      </c>
      <c r="K70" s="92">
        <v>8573404084</v>
      </c>
      <c r="L70" s="92">
        <v>5348061586</v>
      </c>
      <c r="M70" s="173">
        <v>5739663701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121"/>
    </row>
    <row r="71" spans="1:104" s="92" customFormat="1" ht="14.25" customHeight="1" hidden="1">
      <c r="A71" s="91">
        <v>8</v>
      </c>
      <c r="B71" s="92" t="s">
        <v>114</v>
      </c>
      <c r="C71" s="91">
        <v>318</v>
      </c>
      <c r="D71" s="92">
        <f>F71+H71+J71+L71</f>
        <v>0</v>
      </c>
      <c r="E71" s="92">
        <f>G71+I71+K71+M71</f>
        <v>0</v>
      </c>
      <c r="F71" s="121"/>
      <c r="M71" s="173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121"/>
    </row>
    <row r="72" spans="1:104" s="93" customFormat="1" ht="14.25" customHeight="1" hidden="1">
      <c r="A72" s="91">
        <v>9</v>
      </c>
      <c r="B72" s="92" t="s">
        <v>115</v>
      </c>
      <c r="C72" s="91">
        <v>319</v>
      </c>
      <c r="D72" s="92">
        <f>F72+H72+J72+L72</f>
        <v>14600315249</v>
      </c>
      <c r="E72" s="92">
        <f>G72+I72+K72+M72</f>
        <v>3571027467</v>
      </c>
      <c r="F72" s="123">
        <v>13170602253</v>
      </c>
      <c r="G72" s="93">
        <v>2348976602</v>
      </c>
      <c r="H72" s="93">
        <v>318953959</v>
      </c>
      <c r="I72" s="93">
        <v>438064372</v>
      </c>
      <c r="J72" s="93">
        <v>882557424</v>
      </c>
      <c r="K72" s="93">
        <v>725119401</v>
      </c>
      <c r="L72" s="93">
        <v>228201613</v>
      </c>
      <c r="M72" s="174">
        <v>58867092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123"/>
    </row>
    <row r="73" spans="1:104" s="94" customFormat="1" ht="14.25" customHeight="1">
      <c r="A73" s="88">
        <v>2</v>
      </c>
      <c r="B73" s="90" t="s">
        <v>116</v>
      </c>
      <c r="C73" s="88">
        <v>320</v>
      </c>
      <c r="D73" s="90">
        <f aca="true" t="shared" si="24" ref="D73:M73">SUM(D74:D78)</f>
        <v>2592847899</v>
      </c>
      <c r="E73" s="90">
        <f t="shared" si="24"/>
        <v>2957523899</v>
      </c>
      <c r="F73" s="124">
        <f t="shared" si="24"/>
        <v>2592847899</v>
      </c>
      <c r="G73" s="94">
        <f t="shared" si="24"/>
        <v>2957523899</v>
      </c>
      <c r="H73" s="94">
        <f t="shared" si="24"/>
        <v>0</v>
      </c>
      <c r="I73" s="94">
        <f t="shared" si="24"/>
        <v>0</v>
      </c>
      <c r="J73" s="94">
        <f t="shared" si="24"/>
        <v>0</v>
      </c>
      <c r="K73" s="94">
        <f t="shared" si="24"/>
        <v>0</v>
      </c>
      <c r="L73" s="94">
        <f t="shared" si="24"/>
        <v>0</v>
      </c>
      <c r="M73" s="175">
        <f t="shared" si="24"/>
        <v>0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124"/>
    </row>
    <row r="74" spans="1:104" s="92" customFormat="1" ht="14.25" customHeight="1" hidden="1">
      <c r="A74" s="91">
        <v>1</v>
      </c>
      <c r="B74" s="92" t="s">
        <v>117</v>
      </c>
      <c r="C74" s="91">
        <v>321</v>
      </c>
      <c r="D74" s="92">
        <f aca="true" t="shared" si="25" ref="D74:E78">F74+H74+J74+L74</f>
        <v>0</v>
      </c>
      <c r="E74" s="92">
        <f t="shared" si="25"/>
        <v>0</v>
      </c>
      <c r="F74" s="121"/>
      <c r="M74" s="173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121"/>
    </row>
    <row r="75" spans="1:104" s="92" customFormat="1" ht="14.25" customHeight="1" hidden="1">
      <c r="A75" s="91">
        <v>2</v>
      </c>
      <c r="B75" s="92" t="s">
        <v>118</v>
      </c>
      <c r="C75" s="91">
        <v>322</v>
      </c>
      <c r="D75" s="92">
        <f t="shared" si="25"/>
        <v>0</v>
      </c>
      <c r="E75" s="92">
        <f t="shared" si="25"/>
        <v>0</v>
      </c>
      <c r="F75" s="121"/>
      <c r="M75" s="173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121"/>
    </row>
    <row r="76" spans="1:104" s="92" customFormat="1" ht="14.25" customHeight="1" hidden="1">
      <c r="A76" s="91">
        <v>3</v>
      </c>
      <c r="B76" s="92" t="s">
        <v>119</v>
      </c>
      <c r="C76" s="91">
        <v>323</v>
      </c>
      <c r="D76" s="98">
        <f t="shared" si="25"/>
        <v>48166142</v>
      </c>
      <c r="E76" s="92">
        <f t="shared" si="25"/>
        <v>48166142</v>
      </c>
      <c r="F76" s="122">
        <v>48166142</v>
      </c>
      <c r="G76" s="92">
        <v>48166142</v>
      </c>
      <c r="M76" s="173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121"/>
    </row>
    <row r="77" spans="1:104" s="92" customFormat="1" ht="14.25" customHeight="1" hidden="1">
      <c r="A77" s="91">
        <v>4</v>
      </c>
      <c r="B77" s="92" t="s">
        <v>120</v>
      </c>
      <c r="C77" s="91">
        <v>324</v>
      </c>
      <c r="D77" s="92">
        <f t="shared" si="25"/>
        <v>2544681757</v>
      </c>
      <c r="E77" s="92">
        <f t="shared" si="25"/>
        <v>2909357757</v>
      </c>
      <c r="F77" s="122">
        <v>2544681757</v>
      </c>
      <c r="G77" s="92">
        <v>2909357757</v>
      </c>
      <c r="M77" s="173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121"/>
    </row>
    <row r="78" spans="1:104" s="93" customFormat="1" ht="14.25" customHeight="1" hidden="1">
      <c r="A78" s="91">
        <v>5</v>
      </c>
      <c r="B78" s="92" t="s">
        <v>121</v>
      </c>
      <c r="C78" s="91">
        <v>325</v>
      </c>
      <c r="D78" s="92">
        <f t="shared" si="25"/>
        <v>0</v>
      </c>
      <c r="E78" s="92">
        <f t="shared" si="25"/>
        <v>0</v>
      </c>
      <c r="F78" s="123"/>
      <c r="M78" s="174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123"/>
    </row>
    <row r="79" spans="1:104" s="97" customFormat="1" ht="27" customHeight="1">
      <c r="A79" s="88" t="s">
        <v>122</v>
      </c>
      <c r="B79" s="99" t="s">
        <v>123</v>
      </c>
      <c r="C79" s="95">
        <v>400</v>
      </c>
      <c r="D79" s="90">
        <f aca="true" t="shared" si="26" ref="D79:M79">D80+D90</f>
        <v>23534982987</v>
      </c>
      <c r="E79" s="90">
        <f t="shared" si="26"/>
        <v>19460073741</v>
      </c>
      <c r="F79" s="124">
        <f t="shared" si="26"/>
        <v>20722216789</v>
      </c>
      <c r="G79" s="94">
        <f t="shared" si="26"/>
        <v>14722695991</v>
      </c>
      <c r="H79" s="94">
        <f t="shared" si="26"/>
        <v>219721327</v>
      </c>
      <c r="I79" s="94">
        <f t="shared" si="26"/>
        <v>514801437</v>
      </c>
      <c r="J79" s="94">
        <f t="shared" si="26"/>
        <v>818622665</v>
      </c>
      <c r="K79" s="94">
        <f t="shared" si="26"/>
        <v>2076753006</v>
      </c>
      <c r="L79" s="94">
        <f t="shared" si="26"/>
        <v>1774422206</v>
      </c>
      <c r="M79" s="175">
        <f t="shared" si="26"/>
        <v>2145823307</v>
      </c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185"/>
    </row>
    <row r="80" spans="1:104" s="96" customFormat="1" ht="14.25" customHeight="1">
      <c r="A80" s="88">
        <v>1</v>
      </c>
      <c r="B80" s="90" t="s">
        <v>124</v>
      </c>
      <c r="C80" s="95">
        <v>410</v>
      </c>
      <c r="D80" s="90">
        <f aca="true" t="shared" si="27" ref="D80:M80">SUM(D81:D89)</f>
        <v>23295533031</v>
      </c>
      <c r="E80" s="90">
        <f t="shared" si="27"/>
        <v>18795006196</v>
      </c>
      <c r="F80" s="120">
        <f t="shared" si="27"/>
        <v>20524790833</v>
      </c>
      <c r="G80" s="90">
        <f t="shared" si="27"/>
        <v>14147628446</v>
      </c>
      <c r="H80" s="90">
        <f t="shared" si="27"/>
        <v>219721327</v>
      </c>
      <c r="I80" s="90">
        <f t="shared" si="27"/>
        <v>514801437</v>
      </c>
      <c r="J80" s="90">
        <f t="shared" si="27"/>
        <v>818622665</v>
      </c>
      <c r="K80" s="90">
        <f t="shared" si="27"/>
        <v>2076753006</v>
      </c>
      <c r="L80" s="90">
        <f t="shared" si="27"/>
        <v>1732398206</v>
      </c>
      <c r="M80" s="172">
        <f t="shared" si="27"/>
        <v>2055823307</v>
      </c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187"/>
    </row>
    <row r="81" spans="1:104" s="92" customFormat="1" ht="14.25" customHeight="1">
      <c r="A81" s="91"/>
      <c r="B81" s="92" t="s">
        <v>125</v>
      </c>
      <c r="C81" s="91">
        <v>411</v>
      </c>
      <c r="D81" s="92">
        <f aca="true" t="shared" si="28" ref="D81:E89">F81+H81+J81+L81</f>
        <v>10000000000</v>
      </c>
      <c r="E81" s="92">
        <f t="shared" si="28"/>
        <v>10000000000</v>
      </c>
      <c r="F81" s="121">
        <v>9115850535</v>
      </c>
      <c r="G81" s="92">
        <v>9115850535</v>
      </c>
      <c r="J81" s="92">
        <v>29446916</v>
      </c>
      <c r="K81" s="92">
        <v>29446916</v>
      </c>
      <c r="L81" s="92">
        <v>854702549</v>
      </c>
      <c r="M81" s="173">
        <v>854702549</v>
      </c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121"/>
    </row>
    <row r="82" spans="1:104" s="92" customFormat="1" ht="14.25" customHeight="1">
      <c r="A82" s="91"/>
      <c r="B82" s="92" t="s">
        <v>126</v>
      </c>
      <c r="C82" s="91">
        <v>412</v>
      </c>
      <c r="D82" s="92">
        <f t="shared" si="28"/>
        <v>0</v>
      </c>
      <c r="E82" s="92">
        <f t="shared" si="28"/>
        <v>0</v>
      </c>
      <c r="F82" s="121"/>
      <c r="M82" s="173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121"/>
    </row>
    <row r="83" spans="1:104" s="92" customFormat="1" ht="14.25" customHeight="1">
      <c r="A83" s="91"/>
      <c r="B83" s="92" t="s">
        <v>127</v>
      </c>
      <c r="C83" s="91">
        <v>413</v>
      </c>
      <c r="D83" s="92">
        <f t="shared" si="28"/>
        <v>0</v>
      </c>
      <c r="E83" s="92">
        <f t="shared" si="28"/>
        <v>0</v>
      </c>
      <c r="F83" s="121"/>
      <c r="M83" s="173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121"/>
    </row>
    <row r="84" spans="1:104" s="92" customFormat="1" ht="14.25" customHeight="1">
      <c r="A84" s="91"/>
      <c r="B84" s="92" t="s">
        <v>128</v>
      </c>
      <c r="C84" s="91">
        <v>414</v>
      </c>
      <c r="D84" s="92">
        <f t="shared" si="28"/>
        <v>0</v>
      </c>
      <c r="E84" s="92">
        <f t="shared" si="28"/>
        <v>0</v>
      </c>
      <c r="F84" s="121"/>
      <c r="M84" s="173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121"/>
    </row>
    <row r="85" spans="1:104" s="92" customFormat="1" ht="14.25" customHeight="1">
      <c r="A85" s="91"/>
      <c r="B85" s="92" t="s">
        <v>129</v>
      </c>
      <c r="C85" s="91">
        <v>415</v>
      </c>
      <c r="D85" s="92">
        <f t="shared" si="28"/>
        <v>0</v>
      </c>
      <c r="E85" s="92">
        <f t="shared" si="28"/>
        <v>0</v>
      </c>
      <c r="F85" s="121"/>
      <c r="M85" s="173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121"/>
    </row>
    <row r="86" spans="1:104" s="92" customFormat="1" ht="14.25" customHeight="1">
      <c r="A86" s="91"/>
      <c r="B86" s="92" t="s">
        <v>130</v>
      </c>
      <c r="C86" s="91">
        <v>416</v>
      </c>
      <c r="D86" s="92">
        <f t="shared" si="28"/>
        <v>5591472702</v>
      </c>
      <c r="E86" s="92">
        <f t="shared" si="28"/>
        <v>2071042207</v>
      </c>
      <c r="F86" s="121">
        <v>5591472702</v>
      </c>
      <c r="G86" s="92">
        <v>2071042207</v>
      </c>
      <c r="M86" s="173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121"/>
    </row>
    <row r="87" spans="1:104" s="92" customFormat="1" ht="14.25" customHeight="1">
      <c r="A87" s="91"/>
      <c r="B87" s="92" t="s">
        <v>131</v>
      </c>
      <c r="C87" s="91">
        <v>417</v>
      </c>
      <c r="D87" s="92">
        <f t="shared" si="28"/>
        <v>380270295</v>
      </c>
      <c r="E87" s="92">
        <f t="shared" si="28"/>
        <v>146076645</v>
      </c>
      <c r="F87" s="121">
        <v>380270295</v>
      </c>
      <c r="G87" s="92">
        <v>146076645</v>
      </c>
      <c r="M87" s="173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121"/>
    </row>
    <row r="88" spans="1:104" s="92" customFormat="1" ht="14.25" customHeight="1">
      <c r="A88" s="91"/>
      <c r="B88" s="92" t="s">
        <v>132</v>
      </c>
      <c r="C88" s="91">
        <v>418</v>
      </c>
      <c r="D88" s="92">
        <f t="shared" si="28"/>
        <v>0</v>
      </c>
      <c r="E88" s="92">
        <f t="shared" si="28"/>
        <v>0</v>
      </c>
      <c r="F88" s="121"/>
      <c r="M88" s="173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121"/>
    </row>
    <row r="89" spans="1:104" s="93" customFormat="1" ht="14.25" customHeight="1">
      <c r="A89" s="91"/>
      <c r="B89" s="92" t="s">
        <v>133</v>
      </c>
      <c r="C89" s="91">
        <v>419</v>
      </c>
      <c r="D89" s="92">
        <f t="shared" si="28"/>
        <v>7323790034</v>
      </c>
      <c r="E89" s="98">
        <f t="shared" si="28"/>
        <v>6577887344</v>
      </c>
      <c r="F89" s="125">
        <v>5437197301</v>
      </c>
      <c r="G89" s="93">
        <v>2814659059</v>
      </c>
      <c r="H89" s="93">
        <v>219721327</v>
      </c>
      <c r="I89" s="93">
        <v>514801437</v>
      </c>
      <c r="J89" s="93">
        <v>789175749</v>
      </c>
      <c r="K89" s="93">
        <v>2047306090</v>
      </c>
      <c r="L89" s="93">
        <v>877695657</v>
      </c>
      <c r="M89" s="174">
        <v>1201120758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123"/>
    </row>
    <row r="90" spans="1:104" s="94" customFormat="1" ht="14.25" customHeight="1">
      <c r="A90" s="88">
        <v>2</v>
      </c>
      <c r="B90" s="90" t="s">
        <v>134</v>
      </c>
      <c r="C90" s="88">
        <v>420</v>
      </c>
      <c r="D90" s="90">
        <f aca="true" t="shared" si="29" ref="D90:M90">SUM(D91:D93)</f>
        <v>239449956</v>
      </c>
      <c r="E90" s="90">
        <f t="shared" si="29"/>
        <v>665067545</v>
      </c>
      <c r="F90" s="124">
        <f t="shared" si="29"/>
        <v>197425956</v>
      </c>
      <c r="G90" s="94">
        <f t="shared" si="29"/>
        <v>575067545</v>
      </c>
      <c r="H90" s="94">
        <f t="shared" si="29"/>
        <v>0</v>
      </c>
      <c r="I90" s="94">
        <f t="shared" si="29"/>
        <v>0</v>
      </c>
      <c r="J90" s="94">
        <f t="shared" si="29"/>
        <v>0</v>
      </c>
      <c r="K90" s="94">
        <f t="shared" si="29"/>
        <v>0</v>
      </c>
      <c r="L90" s="94">
        <f t="shared" si="29"/>
        <v>42024000</v>
      </c>
      <c r="M90" s="175">
        <f t="shared" si="29"/>
        <v>90000000</v>
      </c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124"/>
    </row>
    <row r="91" spans="1:104" s="92" customFormat="1" ht="14.25" customHeight="1">
      <c r="A91" s="91"/>
      <c r="B91" s="92" t="s">
        <v>135</v>
      </c>
      <c r="C91" s="91">
        <v>421</v>
      </c>
      <c r="D91" s="92">
        <f aca="true" t="shared" si="30" ref="D91:E93">F91+H91+J91+L91</f>
        <v>197425956</v>
      </c>
      <c r="E91" s="92">
        <f t="shared" si="30"/>
        <v>575067545</v>
      </c>
      <c r="F91" s="126">
        <v>197425956</v>
      </c>
      <c r="G91" s="92">
        <v>575067545</v>
      </c>
      <c r="H91" s="127"/>
      <c r="J91" s="127"/>
      <c r="L91" s="127"/>
      <c r="M91" s="181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121"/>
    </row>
    <row r="92" spans="1:104" s="92" customFormat="1" ht="14.25" customHeight="1">
      <c r="A92" s="91"/>
      <c r="B92" s="92" t="s">
        <v>136</v>
      </c>
      <c r="C92" s="91">
        <v>422</v>
      </c>
      <c r="D92" s="92">
        <f t="shared" si="30"/>
        <v>42024000</v>
      </c>
      <c r="E92" s="92">
        <f t="shared" si="30"/>
        <v>90000000</v>
      </c>
      <c r="F92" s="121"/>
      <c r="L92" s="92">
        <v>42024000</v>
      </c>
      <c r="M92" s="173">
        <v>90000000</v>
      </c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121"/>
    </row>
    <row r="93" spans="1:104" s="103" customFormat="1" ht="14.25" customHeight="1">
      <c r="A93" s="102"/>
      <c r="B93" s="103" t="s">
        <v>137</v>
      </c>
      <c r="C93" s="102">
        <v>423</v>
      </c>
      <c r="D93" s="103">
        <f t="shared" si="30"/>
        <v>0</v>
      </c>
      <c r="E93" s="103">
        <f t="shared" si="30"/>
        <v>0</v>
      </c>
      <c r="F93" s="128"/>
      <c r="M93" s="182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128"/>
    </row>
    <row r="94" spans="1:104" s="117" customFormat="1" ht="24" customHeight="1">
      <c r="A94" s="104" t="s">
        <v>138</v>
      </c>
      <c r="B94" s="104" t="s">
        <v>139</v>
      </c>
      <c r="C94" s="116">
        <v>430</v>
      </c>
      <c r="D94" s="105">
        <f aca="true" t="shared" si="31" ref="D94:M94">D62+D79</f>
        <v>103811280496</v>
      </c>
      <c r="E94" s="105">
        <f t="shared" si="31"/>
        <v>75655228813</v>
      </c>
      <c r="F94" s="106">
        <f t="shared" si="31"/>
        <v>81909636109</v>
      </c>
      <c r="G94" s="104">
        <f t="shared" si="31"/>
        <v>57256125490</v>
      </c>
      <c r="H94" s="104">
        <f t="shared" si="31"/>
        <v>6401457319</v>
      </c>
      <c r="I94" s="104">
        <f t="shared" si="31"/>
        <v>3561120864</v>
      </c>
      <c r="J94" s="104">
        <f t="shared" si="31"/>
        <v>30902901958</v>
      </c>
      <c r="K94" s="104">
        <f t="shared" si="31"/>
        <v>19459986055</v>
      </c>
      <c r="L94" s="104">
        <f t="shared" si="31"/>
        <v>12154517510</v>
      </c>
      <c r="M94" s="180">
        <f t="shared" si="31"/>
        <v>9914593680</v>
      </c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0"/>
    </row>
    <row r="95" spans="1:13" s="113" customFormat="1" ht="13.5" hidden="1">
      <c r="A95" s="129"/>
      <c r="B95" s="130"/>
      <c r="C95" s="129"/>
      <c r="D95" s="130">
        <f>D57-D94</f>
        <v>0</v>
      </c>
      <c r="E95" s="130">
        <f>E57-E94</f>
        <v>0</v>
      </c>
      <c r="F95" s="130">
        <f aca="true" t="shared" si="32" ref="F95:M95">F94-F57</f>
        <v>0</v>
      </c>
      <c r="G95" s="130">
        <f t="shared" si="32"/>
        <v>0</v>
      </c>
      <c r="H95" s="130">
        <f t="shared" si="32"/>
        <v>0</v>
      </c>
      <c r="I95" s="130">
        <f t="shared" si="32"/>
        <v>0</v>
      </c>
      <c r="J95" s="130">
        <f t="shared" si="32"/>
        <v>0</v>
      </c>
      <c r="K95" s="130">
        <f t="shared" si="32"/>
        <v>0</v>
      </c>
      <c r="L95" s="130">
        <f t="shared" si="32"/>
        <v>0</v>
      </c>
      <c r="M95" s="130">
        <f t="shared" si="32"/>
        <v>0</v>
      </c>
    </row>
    <row r="96" spans="1:103" s="132" customFormat="1" ht="15" customHeight="1" hidden="1">
      <c r="A96" s="131"/>
      <c r="D96" s="130">
        <f>D57-D94</f>
        <v>0</v>
      </c>
      <c r="E96" s="130">
        <f>E57-E94</f>
        <v>0</v>
      </c>
      <c r="G96" s="130"/>
      <c r="I96" s="133"/>
      <c r="M96" s="130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</row>
    <row r="97" spans="1:103" s="132" customFormat="1" ht="15" customHeight="1" hidden="1">
      <c r="A97" s="134"/>
      <c r="B97" s="135" t="s">
        <v>140</v>
      </c>
      <c r="C97" s="136"/>
      <c r="D97" s="135" t="s">
        <v>141</v>
      </c>
      <c r="E97" s="135" t="s">
        <v>142</v>
      </c>
      <c r="F97" s="137">
        <f>F57-F94</f>
        <v>0</v>
      </c>
      <c r="G97" s="132">
        <f>G94-G57</f>
        <v>0</v>
      </c>
      <c r="I97" s="132">
        <f>I94-I57</f>
        <v>0</v>
      </c>
      <c r="J97" s="132">
        <f>J57-J94</f>
        <v>0</v>
      </c>
      <c r="K97" s="132">
        <f>K94-K57</f>
        <v>0</v>
      </c>
      <c r="L97" s="132">
        <f>L57-L94</f>
        <v>0</v>
      </c>
      <c r="M97" s="132">
        <f>M57-M94</f>
        <v>0</v>
      </c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</row>
    <row r="98" spans="1:103" s="132" customFormat="1" ht="15" customHeight="1" hidden="1">
      <c r="A98" s="138">
        <v>1</v>
      </c>
      <c r="B98" s="139" t="s">
        <v>143</v>
      </c>
      <c r="C98" s="139"/>
      <c r="D98" s="140"/>
      <c r="E98" s="141"/>
      <c r="G98" s="130"/>
      <c r="I98" s="133"/>
      <c r="M98" s="130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</row>
    <row r="99" spans="1:103" s="132" customFormat="1" ht="15" customHeight="1" hidden="1">
      <c r="A99" s="142">
        <v>2</v>
      </c>
      <c r="B99" s="143" t="s">
        <v>144</v>
      </c>
      <c r="C99" s="143"/>
      <c r="D99" s="143"/>
      <c r="E99" s="144"/>
      <c r="G99" s="130"/>
      <c r="I99" s="133"/>
      <c r="M99" s="130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</row>
    <row r="100" spans="1:103" s="132" customFormat="1" ht="15" customHeight="1" hidden="1">
      <c r="A100" s="142">
        <v>3</v>
      </c>
      <c r="B100" s="143" t="s">
        <v>145</v>
      </c>
      <c r="C100" s="143"/>
      <c r="D100" s="143"/>
      <c r="E100" s="144"/>
      <c r="G100" s="130"/>
      <c r="I100" s="133"/>
      <c r="M100" s="130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</row>
    <row r="101" spans="1:103" s="132" customFormat="1" ht="15" customHeight="1" hidden="1">
      <c r="A101" s="142">
        <v>4</v>
      </c>
      <c r="B101" s="143" t="s">
        <v>146</v>
      </c>
      <c r="C101" s="143"/>
      <c r="D101" s="143"/>
      <c r="E101" s="144"/>
      <c r="G101" s="130"/>
      <c r="I101" s="133"/>
      <c r="M101" s="130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</row>
    <row r="102" spans="1:103" s="132" customFormat="1" ht="15" customHeight="1" hidden="1">
      <c r="A102" s="142">
        <v>5</v>
      </c>
      <c r="B102" s="143" t="s">
        <v>147</v>
      </c>
      <c r="C102" s="143"/>
      <c r="D102" s="143"/>
      <c r="E102" s="144"/>
      <c r="G102" s="130"/>
      <c r="I102" s="133"/>
      <c r="M102" s="130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</row>
    <row r="103" spans="1:103" s="132" customFormat="1" ht="15" customHeight="1" hidden="1">
      <c r="A103" s="142">
        <v>6</v>
      </c>
      <c r="B103" s="143" t="s">
        <v>148</v>
      </c>
      <c r="C103" s="143"/>
      <c r="D103" s="144"/>
      <c r="E103" s="144"/>
      <c r="G103" s="130"/>
      <c r="I103" s="133"/>
      <c r="M103" s="130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</row>
    <row r="104" spans="1:103" s="132" customFormat="1" ht="15" customHeight="1" hidden="1">
      <c r="A104" s="145">
        <v>7</v>
      </c>
      <c r="B104" s="146" t="s">
        <v>149</v>
      </c>
      <c r="C104" s="146"/>
      <c r="D104" s="147">
        <v>17617953388</v>
      </c>
      <c r="E104" s="147">
        <v>17357799611</v>
      </c>
      <c r="G104" s="130"/>
      <c r="I104" s="133"/>
      <c r="M104" s="130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</row>
    <row r="105" spans="1:255" s="132" customFormat="1" ht="25.5" customHeight="1">
      <c r="A105" s="74"/>
      <c r="B105" s="66"/>
      <c r="F105" s="132">
        <f aca="true" t="shared" si="33" ref="F105:BQ105">F94-F57</f>
        <v>0</v>
      </c>
      <c r="G105" s="132">
        <f t="shared" si="33"/>
        <v>0</v>
      </c>
      <c r="H105" s="132">
        <f t="shared" si="33"/>
        <v>0</v>
      </c>
      <c r="I105" s="132">
        <f t="shared" si="33"/>
        <v>0</v>
      </c>
      <c r="J105" s="132">
        <f t="shared" si="33"/>
        <v>0</v>
      </c>
      <c r="K105" s="132">
        <f t="shared" si="33"/>
        <v>0</v>
      </c>
      <c r="L105" s="132">
        <f t="shared" si="33"/>
        <v>0</v>
      </c>
      <c r="M105" s="132">
        <f t="shared" si="33"/>
        <v>0</v>
      </c>
      <c r="N105" s="194">
        <f t="shared" si="33"/>
        <v>0</v>
      </c>
      <c r="O105" s="194">
        <f t="shared" si="33"/>
        <v>0</v>
      </c>
      <c r="P105" s="194">
        <f t="shared" si="33"/>
        <v>0</v>
      </c>
      <c r="Q105" s="194">
        <f t="shared" si="33"/>
        <v>0</v>
      </c>
      <c r="R105" s="194">
        <f t="shared" si="33"/>
        <v>0</v>
      </c>
      <c r="S105" s="194">
        <f t="shared" si="33"/>
        <v>0</v>
      </c>
      <c r="T105" s="194">
        <f t="shared" si="33"/>
        <v>0</v>
      </c>
      <c r="U105" s="194">
        <f t="shared" si="33"/>
        <v>0</v>
      </c>
      <c r="V105" s="194">
        <f t="shared" si="33"/>
        <v>0</v>
      </c>
      <c r="W105" s="194">
        <f t="shared" si="33"/>
        <v>0</v>
      </c>
      <c r="X105" s="194">
        <f t="shared" si="33"/>
        <v>0</v>
      </c>
      <c r="Y105" s="194">
        <f t="shared" si="33"/>
        <v>0</v>
      </c>
      <c r="Z105" s="194">
        <f t="shared" si="33"/>
        <v>0</v>
      </c>
      <c r="AA105" s="194">
        <f t="shared" si="33"/>
        <v>0</v>
      </c>
      <c r="AB105" s="194">
        <f t="shared" si="33"/>
        <v>0</v>
      </c>
      <c r="AC105" s="194">
        <f t="shared" si="33"/>
        <v>0</v>
      </c>
      <c r="AD105" s="194">
        <f t="shared" si="33"/>
        <v>0</v>
      </c>
      <c r="AE105" s="194">
        <f t="shared" si="33"/>
        <v>0</v>
      </c>
      <c r="AF105" s="194">
        <f t="shared" si="33"/>
        <v>0</v>
      </c>
      <c r="AG105" s="194">
        <f t="shared" si="33"/>
        <v>0</v>
      </c>
      <c r="AH105" s="194">
        <f t="shared" si="33"/>
        <v>0</v>
      </c>
      <c r="AI105" s="194">
        <f t="shared" si="33"/>
        <v>0</v>
      </c>
      <c r="AJ105" s="194">
        <f t="shared" si="33"/>
        <v>0</v>
      </c>
      <c r="AK105" s="194">
        <f t="shared" si="33"/>
        <v>0</v>
      </c>
      <c r="AL105" s="194">
        <f t="shared" si="33"/>
        <v>0</v>
      </c>
      <c r="AM105" s="194">
        <f t="shared" si="33"/>
        <v>0</v>
      </c>
      <c r="AN105" s="194">
        <f t="shared" si="33"/>
        <v>0</v>
      </c>
      <c r="AO105" s="194">
        <f t="shared" si="33"/>
        <v>0</v>
      </c>
      <c r="AP105" s="194">
        <f t="shared" si="33"/>
        <v>0</v>
      </c>
      <c r="AQ105" s="194">
        <f t="shared" si="33"/>
        <v>0</v>
      </c>
      <c r="AR105" s="194">
        <f t="shared" si="33"/>
        <v>0</v>
      </c>
      <c r="AS105" s="194">
        <f t="shared" si="33"/>
        <v>0</v>
      </c>
      <c r="AT105" s="194">
        <f t="shared" si="33"/>
        <v>0</v>
      </c>
      <c r="AU105" s="194">
        <f t="shared" si="33"/>
        <v>0</v>
      </c>
      <c r="AV105" s="194">
        <f t="shared" si="33"/>
        <v>0</v>
      </c>
      <c r="AW105" s="194">
        <f t="shared" si="33"/>
        <v>0</v>
      </c>
      <c r="AX105" s="194">
        <f t="shared" si="33"/>
        <v>0</v>
      </c>
      <c r="AY105" s="194">
        <f t="shared" si="33"/>
        <v>0</v>
      </c>
      <c r="AZ105" s="194">
        <f t="shared" si="33"/>
        <v>0</v>
      </c>
      <c r="BA105" s="194">
        <f t="shared" si="33"/>
        <v>0</v>
      </c>
      <c r="BB105" s="194">
        <f t="shared" si="33"/>
        <v>0</v>
      </c>
      <c r="BC105" s="194">
        <f t="shared" si="33"/>
        <v>0</v>
      </c>
      <c r="BD105" s="194">
        <f t="shared" si="33"/>
        <v>0</v>
      </c>
      <c r="BE105" s="194">
        <f t="shared" si="33"/>
        <v>0</v>
      </c>
      <c r="BF105" s="194">
        <f t="shared" si="33"/>
        <v>0</v>
      </c>
      <c r="BG105" s="194">
        <f t="shared" si="33"/>
        <v>0</v>
      </c>
      <c r="BH105" s="194">
        <f t="shared" si="33"/>
        <v>0</v>
      </c>
      <c r="BI105" s="194">
        <f t="shared" si="33"/>
        <v>0</v>
      </c>
      <c r="BJ105" s="194">
        <f t="shared" si="33"/>
        <v>0</v>
      </c>
      <c r="BK105" s="194">
        <f t="shared" si="33"/>
        <v>0</v>
      </c>
      <c r="BL105" s="194">
        <f t="shared" si="33"/>
        <v>0</v>
      </c>
      <c r="BM105" s="194">
        <f t="shared" si="33"/>
        <v>0</v>
      </c>
      <c r="BN105" s="194">
        <f t="shared" si="33"/>
        <v>0</v>
      </c>
      <c r="BO105" s="194">
        <f t="shared" si="33"/>
        <v>0</v>
      </c>
      <c r="BP105" s="194">
        <f t="shared" si="33"/>
        <v>0</v>
      </c>
      <c r="BQ105" s="194">
        <f t="shared" si="33"/>
        <v>0</v>
      </c>
      <c r="BR105" s="194">
        <f aca="true" t="shared" si="34" ref="BR105:EC105">BR94-BR57</f>
        <v>0</v>
      </c>
      <c r="BS105" s="194">
        <f t="shared" si="34"/>
        <v>0</v>
      </c>
      <c r="BT105" s="194">
        <f t="shared" si="34"/>
        <v>0</v>
      </c>
      <c r="BU105" s="194">
        <f t="shared" si="34"/>
        <v>0</v>
      </c>
      <c r="BV105" s="194">
        <f t="shared" si="34"/>
        <v>0</v>
      </c>
      <c r="BW105" s="194">
        <f t="shared" si="34"/>
        <v>0</v>
      </c>
      <c r="BX105" s="194">
        <f t="shared" si="34"/>
        <v>0</v>
      </c>
      <c r="BY105" s="194">
        <f t="shared" si="34"/>
        <v>0</v>
      </c>
      <c r="BZ105" s="194">
        <f t="shared" si="34"/>
        <v>0</v>
      </c>
      <c r="CA105" s="194">
        <f t="shared" si="34"/>
        <v>0</v>
      </c>
      <c r="CB105" s="194">
        <f t="shared" si="34"/>
        <v>0</v>
      </c>
      <c r="CC105" s="194">
        <f t="shared" si="34"/>
        <v>0</v>
      </c>
      <c r="CD105" s="194">
        <f t="shared" si="34"/>
        <v>0</v>
      </c>
      <c r="CE105" s="194">
        <f t="shared" si="34"/>
        <v>0</v>
      </c>
      <c r="CF105" s="194">
        <f t="shared" si="34"/>
        <v>0</v>
      </c>
      <c r="CG105" s="194">
        <f t="shared" si="34"/>
        <v>0</v>
      </c>
      <c r="CH105" s="194">
        <f t="shared" si="34"/>
        <v>0</v>
      </c>
      <c r="CI105" s="194">
        <f t="shared" si="34"/>
        <v>0</v>
      </c>
      <c r="CJ105" s="194">
        <f t="shared" si="34"/>
        <v>0</v>
      </c>
      <c r="CK105" s="194">
        <f t="shared" si="34"/>
        <v>0</v>
      </c>
      <c r="CL105" s="194">
        <f t="shared" si="34"/>
        <v>0</v>
      </c>
      <c r="CM105" s="194">
        <f t="shared" si="34"/>
        <v>0</v>
      </c>
      <c r="CN105" s="194">
        <f t="shared" si="34"/>
        <v>0</v>
      </c>
      <c r="CO105" s="194">
        <f t="shared" si="34"/>
        <v>0</v>
      </c>
      <c r="CP105" s="194">
        <f t="shared" si="34"/>
        <v>0</v>
      </c>
      <c r="CQ105" s="194">
        <f t="shared" si="34"/>
        <v>0</v>
      </c>
      <c r="CR105" s="194">
        <f t="shared" si="34"/>
        <v>0</v>
      </c>
      <c r="CS105" s="194">
        <f t="shared" si="34"/>
        <v>0</v>
      </c>
      <c r="CT105" s="194">
        <f t="shared" si="34"/>
        <v>0</v>
      </c>
      <c r="CU105" s="194">
        <f t="shared" si="34"/>
        <v>0</v>
      </c>
      <c r="CV105" s="194">
        <f t="shared" si="34"/>
        <v>0</v>
      </c>
      <c r="CW105" s="194">
        <f t="shared" si="34"/>
        <v>0</v>
      </c>
      <c r="CX105" s="194">
        <f t="shared" si="34"/>
        <v>0</v>
      </c>
      <c r="CY105" s="194">
        <f t="shared" si="34"/>
        <v>0</v>
      </c>
      <c r="CZ105" s="132">
        <f t="shared" si="34"/>
        <v>0</v>
      </c>
      <c r="DA105" s="132">
        <f t="shared" si="34"/>
        <v>0</v>
      </c>
      <c r="DB105" s="132">
        <f t="shared" si="34"/>
        <v>0</v>
      </c>
      <c r="DC105" s="132">
        <f t="shared" si="34"/>
        <v>0</v>
      </c>
      <c r="DD105" s="132">
        <f t="shared" si="34"/>
        <v>0</v>
      </c>
      <c r="DE105" s="132">
        <f t="shared" si="34"/>
        <v>0</v>
      </c>
      <c r="DF105" s="132">
        <f t="shared" si="34"/>
        <v>0</v>
      </c>
      <c r="DG105" s="132">
        <f t="shared" si="34"/>
        <v>0</v>
      </c>
      <c r="DH105" s="132">
        <f t="shared" si="34"/>
        <v>0</v>
      </c>
      <c r="DI105" s="132">
        <f t="shared" si="34"/>
        <v>0</v>
      </c>
      <c r="DJ105" s="132">
        <f t="shared" si="34"/>
        <v>0</v>
      </c>
      <c r="DK105" s="132">
        <f t="shared" si="34"/>
        <v>0</v>
      </c>
      <c r="DL105" s="132">
        <f t="shared" si="34"/>
        <v>0</v>
      </c>
      <c r="DM105" s="132">
        <f t="shared" si="34"/>
        <v>0</v>
      </c>
      <c r="DN105" s="132">
        <f t="shared" si="34"/>
        <v>0</v>
      </c>
      <c r="DO105" s="132">
        <f t="shared" si="34"/>
        <v>0</v>
      </c>
      <c r="DP105" s="132">
        <f t="shared" si="34"/>
        <v>0</v>
      </c>
      <c r="DQ105" s="132">
        <f t="shared" si="34"/>
        <v>0</v>
      </c>
      <c r="DR105" s="132">
        <f t="shared" si="34"/>
        <v>0</v>
      </c>
      <c r="DS105" s="132">
        <f t="shared" si="34"/>
        <v>0</v>
      </c>
      <c r="DT105" s="132">
        <f t="shared" si="34"/>
        <v>0</v>
      </c>
      <c r="DU105" s="132">
        <f t="shared" si="34"/>
        <v>0</v>
      </c>
      <c r="DV105" s="132">
        <f t="shared" si="34"/>
        <v>0</v>
      </c>
      <c r="DW105" s="132">
        <f t="shared" si="34"/>
        <v>0</v>
      </c>
      <c r="DX105" s="132">
        <f t="shared" si="34"/>
        <v>0</v>
      </c>
      <c r="DY105" s="132">
        <f t="shared" si="34"/>
        <v>0</v>
      </c>
      <c r="DZ105" s="132">
        <f t="shared" si="34"/>
        <v>0</v>
      </c>
      <c r="EA105" s="132">
        <f t="shared" si="34"/>
        <v>0</v>
      </c>
      <c r="EB105" s="132">
        <f t="shared" si="34"/>
        <v>0</v>
      </c>
      <c r="EC105" s="132">
        <f t="shared" si="34"/>
        <v>0</v>
      </c>
      <c r="ED105" s="132">
        <f aca="true" t="shared" si="35" ref="ED105:GO105">ED94-ED57</f>
        <v>0</v>
      </c>
      <c r="EE105" s="132">
        <f t="shared" si="35"/>
        <v>0</v>
      </c>
      <c r="EF105" s="132">
        <f t="shared" si="35"/>
        <v>0</v>
      </c>
      <c r="EG105" s="132">
        <f t="shared" si="35"/>
        <v>0</v>
      </c>
      <c r="EH105" s="132">
        <f t="shared" si="35"/>
        <v>0</v>
      </c>
      <c r="EI105" s="132">
        <f t="shared" si="35"/>
        <v>0</v>
      </c>
      <c r="EJ105" s="132">
        <f t="shared" si="35"/>
        <v>0</v>
      </c>
      <c r="EK105" s="132">
        <f t="shared" si="35"/>
        <v>0</v>
      </c>
      <c r="EL105" s="132">
        <f t="shared" si="35"/>
        <v>0</v>
      </c>
      <c r="EM105" s="132">
        <f t="shared" si="35"/>
        <v>0</v>
      </c>
      <c r="EN105" s="132">
        <f t="shared" si="35"/>
        <v>0</v>
      </c>
      <c r="EO105" s="132">
        <f t="shared" si="35"/>
        <v>0</v>
      </c>
      <c r="EP105" s="132">
        <f t="shared" si="35"/>
        <v>0</v>
      </c>
      <c r="EQ105" s="132">
        <f t="shared" si="35"/>
        <v>0</v>
      </c>
      <c r="ER105" s="132">
        <f t="shared" si="35"/>
        <v>0</v>
      </c>
      <c r="ES105" s="132">
        <f t="shared" si="35"/>
        <v>0</v>
      </c>
      <c r="ET105" s="132">
        <f t="shared" si="35"/>
        <v>0</v>
      </c>
      <c r="EU105" s="132">
        <f t="shared" si="35"/>
        <v>0</v>
      </c>
      <c r="EV105" s="132">
        <f t="shared" si="35"/>
        <v>0</v>
      </c>
      <c r="EW105" s="132">
        <f t="shared" si="35"/>
        <v>0</v>
      </c>
      <c r="EX105" s="132">
        <f t="shared" si="35"/>
        <v>0</v>
      </c>
      <c r="EY105" s="132">
        <f t="shared" si="35"/>
        <v>0</v>
      </c>
      <c r="EZ105" s="132">
        <f t="shared" si="35"/>
        <v>0</v>
      </c>
      <c r="FA105" s="132">
        <f t="shared" si="35"/>
        <v>0</v>
      </c>
      <c r="FB105" s="132">
        <f t="shared" si="35"/>
        <v>0</v>
      </c>
      <c r="FC105" s="132">
        <f t="shared" si="35"/>
        <v>0</v>
      </c>
      <c r="FD105" s="132">
        <f t="shared" si="35"/>
        <v>0</v>
      </c>
      <c r="FE105" s="132">
        <f t="shared" si="35"/>
        <v>0</v>
      </c>
      <c r="FF105" s="132">
        <f t="shared" si="35"/>
        <v>0</v>
      </c>
      <c r="FG105" s="132">
        <f t="shared" si="35"/>
        <v>0</v>
      </c>
      <c r="FH105" s="132">
        <f t="shared" si="35"/>
        <v>0</v>
      </c>
      <c r="FI105" s="132">
        <f t="shared" si="35"/>
        <v>0</v>
      </c>
      <c r="FJ105" s="132">
        <f t="shared" si="35"/>
        <v>0</v>
      </c>
      <c r="FK105" s="132">
        <f t="shared" si="35"/>
        <v>0</v>
      </c>
      <c r="FL105" s="132">
        <f t="shared" si="35"/>
        <v>0</v>
      </c>
      <c r="FM105" s="132">
        <f t="shared" si="35"/>
        <v>0</v>
      </c>
      <c r="FN105" s="132">
        <f t="shared" si="35"/>
        <v>0</v>
      </c>
      <c r="FO105" s="132">
        <f t="shared" si="35"/>
        <v>0</v>
      </c>
      <c r="FP105" s="132">
        <f t="shared" si="35"/>
        <v>0</v>
      </c>
      <c r="FQ105" s="132">
        <f t="shared" si="35"/>
        <v>0</v>
      </c>
      <c r="FR105" s="132">
        <f t="shared" si="35"/>
        <v>0</v>
      </c>
      <c r="FS105" s="132">
        <f t="shared" si="35"/>
        <v>0</v>
      </c>
      <c r="FT105" s="132">
        <f t="shared" si="35"/>
        <v>0</v>
      </c>
      <c r="FU105" s="132">
        <f t="shared" si="35"/>
        <v>0</v>
      </c>
      <c r="FV105" s="132">
        <f t="shared" si="35"/>
        <v>0</v>
      </c>
      <c r="FW105" s="132">
        <f t="shared" si="35"/>
        <v>0</v>
      </c>
      <c r="FX105" s="132">
        <f t="shared" si="35"/>
        <v>0</v>
      </c>
      <c r="FY105" s="132">
        <f t="shared" si="35"/>
        <v>0</v>
      </c>
      <c r="FZ105" s="132">
        <f t="shared" si="35"/>
        <v>0</v>
      </c>
      <c r="GA105" s="132">
        <f t="shared" si="35"/>
        <v>0</v>
      </c>
      <c r="GB105" s="132">
        <f t="shared" si="35"/>
        <v>0</v>
      </c>
      <c r="GC105" s="132">
        <f t="shared" si="35"/>
        <v>0</v>
      </c>
      <c r="GD105" s="132">
        <f t="shared" si="35"/>
        <v>0</v>
      </c>
      <c r="GE105" s="132">
        <f t="shared" si="35"/>
        <v>0</v>
      </c>
      <c r="GF105" s="132">
        <f t="shared" si="35"/>
        <v>0</v>
      </c>
      <c r="GG105" s="132">
        <f t="shared" si="35"/>
        <v>0</v>
      </c>
      <c r="GH105" s="132">
        <f t="shared" si="35"/>
        <v>0</v>
      </c>
      <c r="GI105" s="132">
        <f t="shared" si="35"/>
        <v>0</v>
      </c>
      <c r="GJ105" s="132">
        <f t="shared" si="35"/>
        <v>0</v>
      </c>
      <c r="GK105" s="132">
        <f t="shared" si="35"/>
        <v>0</v>
      </c>
      <c r="GL105" s="132">
        <f t="shared" si="35"/>
        <v>0</v>
      </c>
      <c r="GM105" s="132">
        <f t="shared" si="35"/>
        <v>0</v>
      </c>
      <c r="GN105" s="132">
        <f t="shared" si="35"/>
        <v>0</v>
      </c>
      <c r="GO105" s="132">
        <f t="shared" si="35"/>
        <v>0</v>
      </c>
      <c r="GP105" s="132">
        <f aca="true" t="shared" si="36" ref="GP105:IU105">GP94-GP57</f>
        <v>0</v>
      </c>
      <c r="GQ105" s="132">
        <f t="shared" si="36"/>
        <v>0</v>
      </c>
      <c r="GR105" s="132">
        <f t="shared" si="36"/>
        <v>0</v>
      </c>
      <c r="GS105" s="132">
        <f t="shared" si="36"/>
        <v>0</v>
      </c>
      <c r="GT105" s="132">
        <f t="shared" si="36"/>
        <v>0</v>
      </c>
      <c r="GU105" s="132">
        <f t="shared" si="36"/>
        <v>0</v>
      </c>
      <c r="GV105" s="132">
        <f t="shared" si="36"/>
        <v>0</v>
      </c>
      <c r="GW105" s="132">
        <f t="shared" si="36"/>
        <v>0</v>
      </c>
      <c r="GX105" s="132">
        <f t="shared" si="36"/>
        <v>0</v>
      </c>
      <c r="GY105" s="132">
        <f t="shared" si="36"/>
        <v>0</v>
      </c>
      <c r="GZ105" s="132">
        <f t="shared" si="36"/>
        <v>0</v>
      </c>
      <c r="HA105" s="132">
        <f t="shared" si="36"/>
        <v>0</v>
      </c>
      <c r="HB105" s="132">
        <f t="shared" si="36"/>
        <v>0</v>
      </c>
      <c r="HC105" s="132">
        <f t="shared" si="36"/>
        <v>0</v>
      </c>
      <c r="HD105" s="132">
        <f t="shared" si="36"/>
        <v>0</v>
      </c>
      <c r="HE105" s="132">
        <f t="shared" si="36"/>
        <v>0</v>
      </c>
      <c r="HF105" s="132">
        <f t="shared" si="36"/>
        <v>0</v>
      </c>
      <c r="HG105" s="132">
        <f t="shared" si="36"/>
        <v>0</v>
      </c>
      <c r="HH105" s="132">
        <f t="shared" si="36"/>
        <v>0</v>
      </c>
      <c r="HI105" s="132">
        <f t="shared" si="36"/>
        <v>0</v>
      </c>
      <c r="HJ105" s="132">
        <f t="shared" si="36"/>
        <v>0</v>
      </c>
      <c r="HK105" s="132">
        <f t="shared" si="36"/>
        <v>0</v>
      </c>
      <c r="HL105" s="132">
        <f t="shared" si="36"/>
        <v>0</v>
      </c>
      <c r="HM105" s="132">
        <f t="shared" si="36"/>
        <v>0</v>
      </c>
      <c r="HN105" s="132">
        <f t="shared" si="36"/>
        <v>0</v>
      </c>
      <c r="HO105" s="132">
        <f t="shared" si="36"/>
        <v>0</v>
      </c>
      <c r="HP105" s="132">
        <f t="shared" si="36"/>
        <v>0</v>
      </c>
      <c r="HQ105" s="132">
        <f t="shared" si="36"/>
        <v>0</v>
      </c>
      <c r="HR105" s="132">
        <f t="shared" si="36"/>
        <v>0</v>
      </c>
      <c r="HS105" s="132">
        <f t="shared" si="36"/>
        <v>0</v>
      </c>
      <c r="HT105" s="132">
        <f t="shared" si="36"/>
        <v>0</v>
      </c>
      <c r="HU105" s="132">
        <f t="shared" si="36"/>
        <v>0</v>
      </c>
      <c r="HV105" s="132">
        <f t="shared" si="36"/>
        <v>0</v>
      </c>
      <c r="HW105" s="132">
        <f t="shared" si="36"/>
        <v>0</v>
      </c>
      <c r="HX105" s="132">
        <f t="shared" si="36"/>
        <v>0</v>
      </c>
      <c r="HY105" s="132">
        <f t="shared" si="36"/>
        <v>0</v>
      </c>
      <c r="HZ105" s="132">
        <f t="shared" si="36"/>
        <v>0</v>
      </c>
      <c r="IA105" s="132">
        <f t="shared" si="36"/>
        <v>0</v>
      </c>
      <c r="IB105" s="132">
        <f t="shared" si="36"/>
        <v>0</v>
      </c>
      <c r="IC105" s="132">
        <f t="shared" si="36"/>
        <v>0</v>
      </c>
      <c r="ID105" s="132">
        <f t="shared" si="36"/>
        <v>0</v>
      </c>
      <c r="IE105" s="132">
        <f t="shared" si="36"/>
        <v>0</v>
      </c>
      <c r="IF105" s="132">
        <f t="shared" si="36"/>
        <v>0</v>
      </c>
      <c r="IG105" s="132">
        <f t="shared" si="36"/>
        <v>0</v>
      </c>
      <c r="IH105" s="132">
        <f t="shared" si="36"/>
        <v>0</v>
      </c>
      <c r="II105" s="132">
        <f t="shared" si="36"/>
        <v>0</v>
      </c>
      <c r="IJ105" s="132">
        <f t="shared" si="36"/>
        <v>0</v>
      </c>
      <c r="IK105" s="132">
        <f t="shared" si="36"/>
        <v>0</v>
      </c>
      <c r="IL105" s="132">
        <f t="shared" si="36"/>
        <v>0</v>
      </c>
      <c r="IM105" s="132">
        <f t="shared" si="36"/>
        <v>0</v>
      </c>
      <c r="IN105" s="132">
        <f t="shared" si="36"/>
        <v>0</v>
      </c>
      <c r="IO105" s="132">
        <f t="shared" si="36"/>
        <v>0</v>
      </c>
      <c r="IP105" s="132">
        <f t="shared" si="36"/>
        <v>0</v>
      </c>
      <c r="IQ105" s="132">
        <f t="shared" si="36"/>
        <v>0</v>
      </c>
      <c r="IR105" s="132">
        <f t="shared" si="36"/>
        <v>0</v>
      </c>
      <c r="IS105" s="132">
        <f t="shared" si="36"/>
        <v>0</v>
      </c>
      <c r="IT105" s="132">
        <f t="shared" si="36"/>
        <v>0</v>
      </c>
      <c r="IU105" s="132">
        <f t="shared" si="36"/>
        <v>0</v>
      </c>
    </row>
    <row r="106" spans="1:103" ht="25.5">
      <c r="A106" s="148"/>
      <c r="B106" s="149"/>
      <c r="C106" s="148"/>
      <c r="D106" s="150" t="s">
        <v>150</v>
      </c>
      <c r="E106" s="151"/>
      <c r="L106" s="152"/>
      <c r="M106" s="148"/>
      <c r="N106" s="149"/>
      <c r="O106" s="148"/>
      <c r="P106" s="150" t="s">
        <v>151</v>
      </c>
      <c r="Q106" s="151"/>
      <c r="R106" s="195"/>
      <c r="S106" s="195"/>
      <c r="T106" s="152"/>
      <c r="U106" s="196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</row>
    <row r="107" spans="1:103" s="156" customFormat="1" ht="15.75">
      <c r="A107" s="153"/>
      <c r="B107" s="208" t="s">
        <v>152</v>
      </c>
      <c r="C107" s="208"/>
      <c r="D107" s="154" t="s">
        <v>153</v>
      </c>
      <c r="E107" s="154"/>
      <c r="F107" s="155"/>
      <c r="L107" s="157"/>
      <c r="M107" s="158"/>
      <c r="N107" s="209" t="s">
        <v>154</v>
      </c>
      <c r="O107" s="209"/>
      <c r="P107" s="197" t="s">
        <v>153</v>
      </c>
      <c r="Q107" s="197"/>
      <c r="R107" s="195"/>
      <c r="S107" s="195"/>
      <c r="T107" s="198"/>
      <c r="U107" s="199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</row>
    <row r="108" spans="1:103" s="132" customFormat="1" ht="12">
      <c r="A108" s="131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</row>
    <row r="109" spans="1:103" s="132" customFormat="1" ht="12">
      <c r="A109" s="131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</row>
    <row r="110" spans="1:103" s="132" customFormat="1" ht="12.75">
      <c r="A110" s="159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</row>
    <row r="111" spans="1:103" s="132" customFormat="1" ht="12">
      <c r="A111" s="131"/>
      <c r="D111" s="160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</row>
    <row r="112" spans="1:103" s="132" customFormat="1" ht="12">
      <c r="A112" s="131"/>
      <c r="D112" s="160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</row>
    <row r="113" spans="1:103" s="132" customFormat="1" ht="12">
      <c r="A113" s="131"/>
      <c r="D113" s="160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</row>
    <row r="114" spans="1:103" s="132" customFormat="1" ht="12">
      <c r="A114" s="131"/>
      <c r="E114" s="161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</row>
    <row r="115" spans="1:103" s="132" customFormat="1" ht="12">
      <c r="A115" s="131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</row>
    <row r="116" spans="1:103" s="132" customFormat="1" ht="12">
      <c r="A116" s="131"/>
      <c r="E116" s="161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</row>
    <row r="117" spans="1:103" s="132" customFormat="1" ht="12">
      <c r="A117" s="131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</row>
    <row r="118" spans="1:103" s="132" customFormat="1" ht="12">
      <c r="A118" s="131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</row>
    <row r="119" spans="1:103" s="132" customFormat="1" ht="12">
      <c r="A119" s="131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</row>
    <row r="120" spans="1:103" s="132" customFormat="1" ht="12">
      <c r="A120" s="131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</row>
    <row r="121" spans="1:103" s="132" customFormat="1" ht="12">
      <c r="A121" s="131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</row>
    <row r="122" spans="1:103" s="132" customFormat="1" ht="12">
      <c r="A122" s="131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</row>
    <row r="123" spans="1:103" s="132" customFormat="1" ht="12">
      <c r="A123" s="131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</row>
    <row r="124" spans="1:103" s="132" customFormat="1" ht="12">
      <c r="A124" s="131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</row>
    <row r="1085" ht="12">
      <c r="D1085" s="163" t="s">
        <v>15</v>
      </c>
    </row>
  </sheetData>
  <mergeCells count="15">
    <mergeCell ref="A61:B61"/>
    <mergeCell ref="B107:C107"/>
    <mergeCell ref="N107:O107"/>
    <mergeCell ref="J5:K5"/>
    <mergeCell ref="L5:M5"/>
    <mergeCell ref="D60:E60"/>
    <mergeCell ref="F60:G60"/>
    <mergeCell ref="H60:I60"/>
    <mergeCell ref="J60:K60"/>
    <mergeCell ref="L60:M60"/>
    <mergeCell ref="H5:I5"/>
    <mergeCell ref="D5:E5"/>
    <mergeCell ref="F5:G5"/>
    <mergeCell ref="A1:B1"/>
    <mergeCell ref="A2:B2"/>
  </mergeCells>
  <printOptions/>
  <pageMargins left="0.83" right="0.17" top="0.64" bottom="1" header="0.6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45"/>
  <sheetViews>
    <sheetView tabSelected="1" workbookViewId="0" topLeftCell="A16">
      <selection activeCell="E16" sqref="E16"/>
    </sheetView>
  </sheetViews>
  <sheetFormatPr defaultColWidth="9.00390625" defaultRowHeight="12.75" outlineLevelCol="1"/>
  <cols>
    <col min="1" max="1" width="41.00390625" style="1" customWidth="1"/>
    <col min="2" max="2" width="9.00390625" style="1" customWidth="1"/>
    <col min="3" max="3" width="20.125" style="1" customWidth="1"/>
    <col min="4" max="4" width="15.375" style="1" customWidth="1"/>
    <col min="5" max="5" width="19.125" style="1" customWidth="1"/>
    <col min="6" max="6" width="16.25390625" style="1" hidden="1" customWidth="1" outlineLevel="1"/>
    <col min="7" max="7" width="14.625" style="1" hidden="1" customWidth="1" outlineLevel="1"/>
    <col min="8" max="9" width="13.00390625" style="1" hidden="1" customWidth="1" outlineLevel="1"/>
    <col min="10" max="10" width="12.75390625" style="1" hidden="1" customWidth="1" outlineLevel="1"/>
    <col min="11" max="11" width="12.625" style="1" hidden="1" customWidth="1" outlineLevel="1"/>
    <col min="12" max="13" width="13.75390625" style="1" hidden="1" customWidth="1" outlineLevel="1"/>
    <col min="14" max="14" width="13.375" style="1" hidden="1" customWidth="1" outlineLevel="1"/>
    <col min="15" max="15" width="12.875" style="1" hidden="1" customWidth="1" outlineLevel="1"/>
    <col min="16" max="16" width="13.625" style="1" hidden="1" customWidth="1" outlineLevel="1"/>
    <col min="17" max="17" width="13.00390625" style="1" hidden="1" customWidth="1" outlineLevel="1"/>
    <col min="18" max="18" width="9.125" style="168" customWidth="1" collapsed="1"/>
    <col min="19" max="46" width="9.125" style="168" customWidth="1"/>
    <col min="47" max="16384" width="9.125" style="1" customWidth="1"/>
  </cols>
  <sheetData>
    <row r="1" spans="1:3" ht="15.75">
      <c r="A1" s="229" t="s">
        <v>0</v>
      </c>
      <c r="B1" s="229"/>
      <c r="C1" s="229"/>
    </row>
    <row r="2" spans="1:46" s="2" customFormat="1" ht="15.75">
      <c r="A2" s="229" t="s">
        <v>1</v>
      </c>
      <c r="B2" s="229"/>
      <c r="C2" s="229"/>
      <c r="E2" s="3"/>
      <c r="F2" s="54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</row>
    <row r="3" spans="1:15" s="6" customFormat="1" ht="28.5" customHeight="1">
      <c r="A3" s="230" t="s">
        <v>2</v>
      </c>
      <c r="B3" s="230"/>
      <c r="C3" s="230"/>
      <c r="D3" s="230"/>
      <c r="E3" s="230"/>
      <c r="F3" s="230"/>
      <c r="G3" s="230"/>
      <c r="H3" s="230"/>
      <c r="I3" s="4"/>
      <c r="J3" s="4"/>
      <c r="K3" s="4"/>
      <c r="L3" s="5"/>
      <c r="M3" s="4"/>
      <c r="N3" s="4"/>
      <c r="O3" s="4"/>
    </row>
    <row r="4" spans="1:17" s="11" customFormat="1" ht="17.25" customHeight="1">
      <c r="A4" s="222" t="s">
        <v>39</v>
      </c>
      <c r="B4" s="222"/>
      <c r="C4" s="222"/>
      <c r="D4" s="222"/>
      <c r="E4" s="222"/>
      <c r="F4" s="7"/>
      <c r="G4" s="15"/>
      <c r="H4" s="43"/>
      <c r="I4" s="43"/>
      <c r="J4" s="44"/>
      <c r="K4" s="43"/>
      <c r="L4" s="45"/>
      <c r="M4" s="44"/>
      <c r="N4" s="46"/>
      <c r="O4" s="9"/>
      <c r="P4" s="10"/>
      <c r="Q4" s="10"/>
    </row>
    <row r="5" spans="1:17" s="6" customFormat="1" ht="21.75" customHeight="1">
      <c r="A5" s="37" t="s">
        <v>3</v>
      </c>
      <c r="B5" s="38"/>
      <c r="C5" s="223"/>
      <c r="D5" s="223"/>
      <c r="E5" s="223"/>
      <c r="F5" s="224" t="s">
        <v>4</v>
      </c>
      <c r="G5" s="224"/>
      <c r="H5" s="224"/>
      <c r="I5" s="219" t="s">
        <v>5</v>
      </c>
      <c r="J5" s="219"/>
      <c r="K5" s="219"/>
      <c r="L5" s="218" t="s">
        <v>6</v>
      </c>
      <c r="M5" s="218"/>
      <c r="N5" s="218"/>
      <c r="O5" s="218" t="s">
        <v>7</v>
      </c>
      <c r="P5" s="218"/>
      <c r="Q5" s="218"/>
    </row>
    <row r="6" spans="1:17" s="6" customFormat="1" ht="27" customHeight="1">
      <c r="A6" s="225" t="s">
        <v>8</v>
      </c>
      <c r="B6" s="227" t="s">
        <v>9</v>
      </c>
      <c r="C6" s="216" t="s">
        <v>40</v>
      </c>
      <c r="D6" s="216" t="s">
        <v>11</v>
      </c>
      <c r="E6" s="216" t="s">
        <v>13</v>
      </c>
      <c r="F6" s="216" t="s">
        <v>10</v>
      </c>
      <c r="G6" s="216" t="s">
        <v>11</v>
      </c>
      <c r="H6" s="216" t="s">
        <v>13</v>
      </c>
      <c r="I6" s="216" t="s">
        <v>10</v>
      </c>
      <c r="J6" s="216" t="s">
        <v>11</v>
      </c>
      <c r="K6" s="216" t="s">
        <v>13</v>
      </c>
      <c r="L6" s="216" t="s">
        <v>10</v>
      </c>
      <c r="M6" s="216" t="s">
        <v>11</v>
      </c>
      <c r="N6" s="216" t="s">
        <v>12</v>
      </c>
      <c r="O6" s="216" t="s">
        <v>10</v>
      </c>
      <c r="P6" s="216" t="s">
        <v>11</v>
      </c>
      <c r="Q6" s="220" t="s">
        <v>12</v>
      </c>
    </row>
    <row r="7" spans="1:17" s="6" customFormat="1" ht="27" customHeight="1">
      <c r="A7" s="226" t="s">
        <v>14</v>
      </c>
      <c r="B7" s="228" t="s">
        <v>14</v>
      </c>
      <c r="C7" s="217" t="s">
        <v>15</v>
      </c>
      <c r="D7" s="217" t="s">
        <v>15</v>
      </c>
      <c r="E7" s="217"/>
      <c r="F7" s="217" t="s">
        <v>15</v>
      </c>
      <c r="G7" s="217" t="s">
        <v>15</v>
      </c>
      <c r="H7" s="217"/>
      <c r="I7" s="217" t="s">
        <v>15</v>
      </c>
      <c r="J7" s="217" t="s">
        <v>15</v>
      </c>
      <c r="K7" s="217"/>
      <c r="L7" s="217" t="s">
        <v>15</v>
      </c>
      <c r="M7" s="217" t="s">
        <v>15</v>
      </c>
      <c r="N7" s="217"/>
      <c r="O7" s="217" t="s">
        <v>15</v>
      </c>
      <c r="P7" s="217" t="s">
        <v>15</v>
      </c>
      <c r="Q7" s="221"/>
    </row>
    <row r="8" spans="1:17" s="19" customFormat="1" ht="27.75" customHeight="1">
      <c r="A8" s="12" t="s">
        <v>19</v>
      </c>
      <c r="B8" s="13">
        <v>1</v>
      </c>
      <c r="C8" s="14">
        <f aca="true" t="shared" si="0" ref="C8:C24">F8+I8+L8+O8</f>
        <v>32613918009</v>
      </c>
      <c r="D8" s="14">
        <f aca="true" t="shared" si="1" ref="D8:D24">G8+J8+M8+P8</f>
        <v>47233400141</v>
      </c>
      <c r="E8" s="15">
        <f aca="true" t="shared" si="2" ref="E8:E24">C8+D8</f>
        <v>79847318150</v>
      </c>
      <c r="F8" s="15">
        <v>21588432632</v>
      </c>
      <c r="G8" s="15">
        <v>31755308112</v>
      </c>
      <c r="H8" s="15">
        <f>SUM(F8:G8)</f>
        <v>53343740744</v>
      </c>
      <c r="I8" s="15">
        <v>1359513488</v>
      </c>
      <c r="J8" s="15">
        <v>1762219734</v>
      </c>
      <c r="K8" s="15">
        <f>I8+J8</f>
        <v>3121733222</v>
      </c>
      <c r="L8" s="15">
        <v>4535744473</v>
      </c>
      <c r="M8" s="15">
        <v>7093830178</v>
      </c>
      <c r="N8" s="15">
        <f>L8+M8</f>
        <v>11629574651</v>
      </c>
      <c r="O8" s="15">
        <v>5130227416</v>
      </c>
      <c r="P8" s="15">
        <v>6622042117</v>
      </c>
      <c r="Q8" s="164">
        <f>O8+P8</f>
        <v>11752269533</v>
      </c>
    </row>
    <row r="9" spans="1:17" s="19" customFormat="1" ht="27.75" customHeight="1">
      <c r="A9" s="12" t="s">
        <v>28</v>
      </c>
      <c r="B9" s="13">
        <v>2</v>
      </c>
      <c r="C9" s="14">
        <f t="shared" si="0"/>
        <v>0</v>
      </c>
      <c r="D9" s="14">
        <f t="shared" si="1"/>
        <v>280649242</v>
      </c>
      <c r="E9" s="15">
        <f t="shared" si="2"/>
        <v>280649242</v>
      </c>
      <c r="F9" s="15"/>
      <c r="G9" s="15">
        <f>249791348+30857894</f>
        <v>280649242</v>
      </c>
      <c r="H9" s="15">
        <f>SUM(F9:G9)</f>
        <v>280649242</v>
      </c>
      <c r="I9" s="15"/>
      <c r="J9" s="15"/>
      <c r="K9" s="15"/>
      <c r="L9" s="15"/>
      <c r="M9" s="15"/>
      <c r="N9" s="15"/>
      <c r="O9" s="15"/>
      <c r="P9" s="15"/>
      <c r="Q9" s="164"/>
    </row>
    <row r="10" spans="1:17" s="19" customFormat="1" ht="27.75" customHeight="1">
      <c r="A10" s="12" t="s">
        <v>34</v>
      </c>
      <c r="B10" s="13">
        <v>10</v>
      </c>
      <c r="C10" s="14">
        <f t="shared" si="0"/>
        <v>32613918009</v>
      </c>
      <c r="D10" s="14">
        <f t="shared" si="1"/>
        <v>46952750899</v>
      </c>
      <c r="E10" s="15">
        <f t="shared" si="2"/>
        <v>79566668908</v>
      </c>
      <c r="F10" s="14">
        <f aca="true" t="shared" si="3" ref="F10:Q10">F8-F9</f>
        <v>21588432632</v>
      </c>
      <c r="G10" s="14">
        <f t="shared" si="3"/>
        <v>31474658870</v>
      </c>
      <c r="H10" s="14">
        <f t="shared" si="3"/>
        <v>53063091502</v>
      </c>
      <c r="I10" s="14">
        <f t="shared" si="3"/>
        <v>1359513488</v>
      </c>
      <c r="J10" s="14">
        <f t="shared" si="3"/>
        <v>1762219734</v>
      </c>
      <c r="K10" s="14">
        <f t="shared" si="3"/>
        <v>3121733222</v>
      </c>
      <c r="L10" s="14">
        <f t="shared" si="3"/>
        <v>4535744473</v>
      </c>
      <c r="M10" s="14">
        <f t="shared" si="3"/>
        <v>7093830178</v>
      </c>
      <c r="N10" s="14">
        <f t="shared" si="3"/>
        <v>11629574651</v>
      </c>
      <c r="O10" s="14">
        <f t="shared" si="3"/>
        <v>5130227416</v>
      </c>
      <c r="P10" s="14">
        <f t="shared" si="3"/>
        <v>6622042117</v>
      </c>
      <c r="Q10" s="165">
        <f t="shared" si="3"/>
        <v>11752269533</v>
      </c>
    </row>
    <row r="11" spans="1:17" s="19" customFormat="1" ht="27.75" customHeight="1">
      <c r="A11" s="12" t="s">
        <v>20</v>
      </c>
      <c r="B11" s="13">
        <v>11</v>
      </c>
      <c r="C11" s="14">
        <f t="shared" si="0"/>
        <v>25730593569</v>
      </c>
      <c r="D11" s="14">
        <f t="shared" si="1"/>
        <v>34233612536</v>
      </c>
      <c r="E11" s="15">
        <f t="shared" si="2"/>
        <v>59964206105</v>
      </c>
      <c r="F11" s="15">
        <v>16397608089</v>
      </c>
      <c r="G11" s="15">
        <f>21704600373</f>
        <v>21704600373</v>
      </c>
      <c r="H11" s="15">
        <f>SUM(F11:G11)</f>
        <v>38102208462</v>
      </c>
      <c r="I11" s="15">
        <v>1264347544</v>
      </c>
      <c r="J11" s="15">
        <v>1471371146</v>
      </c>
      <c r="K11" s="15">
        <f>I11+J11</f>
        <v>2735718690</v>
      </c>
      <c r="L11" s="15">
        <v>3571856366</v>
      </c>
      <c r="M11" s="15">
        <v>5772394560</v>
      </c>
      <c r="N11" s="15">
        <f>L11+M11</f>
        <v>9344250926</v>
      </c>
      <c r="O11" s="15">
        <v>4496781570</v>
      </c>
      <c r="P11" s="15">
        <v>5285246457</v>
      </c>
      <c r="Q11" s="164">
        <f>O11+P11</f>
        <v>9782028027</v>
      </c>
    </row>
    <row r="12" spans="1:17" s="19" customFormat="1" ht="27.75" customHeight="1">
      <c r="A12" s="12" t="s">
        <v>35</v>
      </c>
      <c r="B12" s="13">
        <v>20</v>
      </c>
      <c r="C12" s="14">
        <f t="shared" si="0"/>
        <v>6883324440</v>
      </c>
      <c r="D12" s="14">
        <f t="shared" si="1"/>
        <v>12719138363</v>
      </c>
      <c r="E12" s="15">
        <f t="shared" si="2"/>
        <v>19602462803</v>
      </c>
      <c r="F12" s="14">
        <f>F8-F11</f>
        <v>5190824543</v>
      </c>
      <c r="G12" s="14">
        <f aca="true" t="shared" si="4" ref="G12:Q12">G10-G11</f>
        <v>9770058497</v>
      </c>
      <c r="H12" s="14">
        <f t="shared" si="4"/>
        <v>14960883040</v>
      </c>
      <c r="I12" s="14">
        <f t="shared" si="4"/>
        <v>95165944</v>
      </c>
      <c r="J12" s="14">
        <f t="shared" si="4"/>
        <v>290848588</v>
      </c>
      <c r="K12" s="14">
        <f t="shared" si="4"/>
        <v>386014532</v>
      </c>
      <c r="L12" s="14">
        <f t="shared" si="4"/>
        <v>963888107</v>
      </c>
      <c r="M12" s="14">
        <f t="shared" si="4"/>
        <v>1321435618</v>
      </c>
      <c r="N12" s="14">
        <f t="shared" si="4"/>
        <v>2285323725</v>
      </c>
      <c r="O12" s="14">
        <f t="shared" si="4"/>
        <v>633445846</v>
      </c>
      <c r="P12" s="14">
        <f t="shared" si="4"/>
        <v>1336795660</v>
      </c>
      <c r="Q12" s="165">
        <f t="shared" si="4"/>
        <v>1970241506</v>
      </c>
    </row>
    <row r="13" spans="1:129" s="19" customFormat="1" ht="27.75" customHeight="1">
      <c r="A13" s="12" t="s">
        <v>21</v>
      </c>
      <c r="B13" s="13">
        <v>21</v>
      </c>
      <c r="C13" s="14">
        <f t="shared" si="0"/>
        <v>294747301</v>
      </c>
      <c r="D13" s="14">
        <f t="shared" si="1"/>
        <v>40564491</v>
      </c>
      <c r="E13" s="15">
        <f t="shared" si="2"/>
        <v>335311792</v>
      </c>
      <c r="F13" s="15">
        <v>294747301</v>
      </c>
      <c r="G13" s="14">
        <v>40564491</v>
      </c>
      <c r="H13" s="15">
        <f>SUM(F13:G13)</f>
        <v>335311792</v>
      </c>
      <c r="I13" s="12"/>
      <c r="J13" s="12"/>
      <c r="K13" s="8"/>
      <c r="L13" s="12"/>
      <c r="M13" s="12"/>
      <c r="N13" s="8"/>
      <c r="O13" s="12"/>
      <c r="P13" s="12"/>
      <c r="Q13" s="166"/>
      <c r="R13" s="21"/>
      <c r="U13" s="21"/>
      <c r="V13" s="21"/>
      <c r="W13" s="21"/>
      <c r="Z13" s="21"/>
      <c r="AA13" s="21"/>
      <c r="AB13" s="21"/>
      <c r="AE13" s="21"/>
      <c r="AF13" s="21"/>
      <c r="AG13" s="21"/>
      <c r="AJ13" s="21"/>
      <c r="AK13" s="21"/>
      <c r="AL13" s="21"/>
      <c r="AO13" s="21"/>
      <c r="AP13" s="21"/>
      <c r="AQ13" s="21"/>
      <c r="AT13" s="21"/>
      <c r="AU13" s="22"/>
      <c r="AV13" s="24"/>
      <c r="AW13" s="23"/>
      <c r="AX13" s="23"/>
      <c r="AY13" s="24"/>
      <c r="AZ13" s="24"/>
      <c r="BA13" s="24"/>
      <c r="BB13" s="23"/>
      <c r="BC13" s="23"/>
      <c r="BD13" s="24"/>
      <c r="BE13" s="24"/>
      <c r="BF13" s="24"/>
      <c r="BG13" s="23"/>
      <c r="BH13" s="23"/>
      <c r="BI13" s="24"/>
      <c r="BJ13" s="24"/>
      <c r="BK13" s="24"/>
      <c r="BL13" s="23"/>
      <c r="BM13" s="23"/>
      <c r="BN13" s="24"/>
      <c r="BO13" s="24"/>
      <c r="BP13" s="24"/>
      <c r="BQ13" s="23"/>
      <c r="BR13" s="23"/>
      <c r="BS13" s="24"/>
      <c r="BT13" s="24"/>
      <c r="BU13" s="24"/>
      <c r="BV13" s="23"/>
      <c r="BW13" s="23"/>
      <c r="BX13" s="24"/>
      <c r="BY13" s="24"/>
      <c r="BZ13" s="24"/>
      <c r="CA13" s="23"/>
      <c r="CB13" s="23"/>
      <c r="CC13" s="24"/>
      <c r="CD13" s="24"/>
      <c r="CE13" s="24"/>
      <c r="CF13" s="23"/>
      <c r="CG13" s="23"/>
      <c r="CH13" s="24"/>
      <c r="CI13" s="24"/>
      <c r="CJ13" s="24"/>
      <c r="CK13" s="23"/>
      <c r="CL13" s="23"/>
      <c r="CM13" s="24"/>
      <c r="CN13" s="24"/>
      <c r="CO13" s="24"/>
      <c r="CP13" s="23"/>
      <c r="CQ13" s="23"/>
      <c r="CR13" s="24"/>
      <c r="CS13" s="24"/>
      <c r="CT13" s="24"/>
      <c r="CU13" s="23"/>
      <c r="CV13" s="23"/>
      <c r="CW13" s="24"/>
      <c r="CX13" s="24"/>
      <c r="CY13" s="24"/>
      <c r="CZ13" s="23"/>
      <c r="DA13" s="23"/>
      <c r="DB13" s="24"/>
      <c r="DC13" s="24"/>
      <c r="DD13" s="24"/>
      <c r="DE13" s="23"/>
      <c r="DF13" s="23"/>
      <c r="DG13" s="24"/>
      <c r="DH13" s="24"/>
      <c r="DI13" s="24"/>
      <c r="DJ13" s="23"/>
      <c r="DK13" s="23"/>
      <c r="DL13" s="24"/>
      <c r="DM13" s="24"/>
      <c r="DN13" s="24"/>
      <c r="DO13" s="23"/>
      <c r="DP13" s="23"/>
      <c r="DQ13" s="24"/>
      <c r="DR13" s="24"/>
      <c r="DS13" s="24"/>
      <c r="DT13" s="23"/>
      <c r="DU13" s="23"/>
      <c r="DV13" s="24"/>
      <c r="DW13" s="24"/>
      <c r="DX13" s="24"/>
      <c r="DY13" s="23"/>
    </row>
    <row r="14" spans="1:129" s="19" customFormat="1" ht="27.75" customHeight="1">
      <c r="A14" s="12" t="s">
        <v>22</v>
      </c>
      <c r="B14" s="13">
        <v>22</v>
      </c>
      <c r="C14" s="14">
        <f t="shared" si="0"/>
        <v>802057112</v>
      </c>
      <c r="D14" s="14">
        <f t="shared" si="1"/>
        <v>719956143</v>
      </c>
      <c r="E14" s="15">
        <f t="shared" si="2"/>
        <v>1522013255</v>
      </c>
      <c r="F14" s="15">
        <v>802057112</v>
      </c>
      <c r="G14" s="15">
        <v>719956143</v>
      </c>
      <c r="H14" s="15">
        <f>SUM(F14:G14)</f>
        <v>1522013255</v>
      </c>
      <c r="I14" s="15"/>
      <c r="J14" s="15"/>
      <c r="K14" s="8"/>
      <c r="L14" s="15"/>
      <c r="M14" s="15"/>
      <c r="N14" s="8"/>
      <c r="O14" s="15"/>
      <c r="P14" s="15"/>
      <c r="Q14" s="166"/>
      <c r="R14" s="21"/>
      <c r="U14" s="21"/>
      <c r="V14" s="21"/>
      <c r="W14" s="21"/>
      <c r="Z14" s="21"/>
      <c r="AA14" s="21"/>
      <c r="AB14" s="21"/>
      <c r="AE14" s="21"/>
      <c r="AF14" s="21"/>
      <c r="AG14" s="21"/>
      <c r="AJ14" s="21"/>
      <c r="AK14" s="21"/>
      <c r="AL14" s="21"/>
      <c r="AO14" s="21"/>
      <c r="AP14" s="21"/>
      <c r="AQ14" s="21"/>
      <c r="AT14" s="21"/>
      <c r="AU14" s="22"/>
      <c r="AV14" s="24"/>
      <c r="AW14" s="23"/>
      <c r="AX14" s="23"/>
      <c r="AY14" s="24"/>
      <c r="AZ14" s="24"/>
      <c r="BA14" s="24"/>
      <c r="BB14" s="23"/>
      <c r="BC14" s="23"/>
      <c r="BD14" s="24"/>
      <c r="BE14" s="24"/>
      <c r="BF14" s="24"/>
      <c r="BG14" s="23"/>
      <c r="BH14" s="23"/>
      <c r="BI14" s="24"/>
      <c r="BJ14" s="24"/>
      <c r="BK14" s="24"/>
      <c r="BL14" s="23"/>
      <c r="BM14" s="23"/>
      <c r="BN14" s="24"/>
      <c r="BO14" s="24"/>
      <c r="BP14" s="24"/>
      <c r="BQ14" s="23"/>
      <c r="BR14" s="23"/>
      <c r="BS14" s="24"/>
      <c r="BT14" s="24"/>
      <c r="BU14" s="24"/>
      <c r="BV14" s="23"/>
      <c r="BW14" s="23"/>
      <c r="BX14" s="24"/>
      <c r="BY14" s="24"/>
      <c r="BZ14" s="24"/>
      <c r="CA14" s="23"/>
      <c r="CB14" s="23"/>
      <c r="CC14" s="24"/>
      <c r="CD14" s="24"/>
      <c r="CE14" s="24"/>
      <c r="CF14" s="23"/>
      <c r="CG14" s="23"/>
      <c r="CH14" s="24"/>
      <c r="CI14" s="24"/>
      <c r="CJ14" s="24"/>
      <c r="CK14" s="23"/>
      <c r="CL14" s="23"/>
      <c r="CM14" s="24"/>
      <c r="CN14" s="24"/>
      <c r="CO14" s="24"/>
      <c r="CP14" s="23"/>
      <c r="CQ14" s="23"/>
      <c r="CR14" s="24"/>
      <c r="CS14" s="24"/>
      <c r="CT14" s="24"/>
      <c r="CU14" s="23"/>
      <c r="CV14" s="23"/>
      <c r="CW14" s="24"/>
      <c r="CX14" s="24"/>
      <c r="CY14" s="24"/>
      <c r="CZ14" s="23"/>
      <c r="DA14" s="23"/>
      <c r="DB14" s="24"/>
      <c r="DC14" s="24"/>
      <c r="DD14" s="24"/>
      <c r="DE14" s="23"/>
      <c r="DF14" s="23"/>
      <c r="DG14" s="24"/>
      <c r="DH14" s="24"/>
      <c r="DI14" s="24"/>
      <c r="DJ14" s="23"/>
      <c r="DK14" s="23"/>
      <c r="DL14" s="24"/>
      <c r="DM14" s="24"/>
      <c r="DN14" s="24"/>
      <c r="DO14" s="23"/>
      <c r="DP14" s="23"/>
      <c r="DQ14" s="24"/>
      <c r="DR14" s="24"/>
      <c r="DS14" s="24"/>
      <c r="DT14" s="23"/>
      <c r="DU14" s="23"/>
      <c r="DV14" s="24"/>
      <c r="DW14" s="24"/>
      <c r="DX14" s="24"/>
      <c r="DY14" s="23"/>
    </row>
    <row r="15" spans="1:129" s="18" customFormat="1" ht="27.75" customHeight="1" hidden="1">
      <c r="A15" s="16" t="s">
        <v>16</v>
      </c>
      <c r="B15" s="17">
        <v>23</v>
      </c>
      <c r="C15" s="20">
        <f t="shared" si="0"/>
        <v>802057112</v>
      </c>
      <c r="D15" s="20">
        <f t="shared" si="1"/>
        <v>719956143</v>
      </c>
      <c r="E15" s="8">
        <f t="shared" si="2"/>
        <v>1522013255</v>
      </c>
      <c r="F15" s="8">
        <f>F14</f>
        <v>802057112</v>
      </c>
      <c r="G15" s="8">
        <f>G14</f>
        <v>719956143</v>
      </c>
      <c r="H15" s="50">
        <f>SUM(F15:G15)</f>
        <v>1522013255</v>
      </c>
      <c r="I15" s="8"/>
      <c r="J15" s="8"/>
      <c r="K15" s="8"/>
      <c r="L15" s="8"/>
      <c r="M15" s="8"/>
      <c r="N15" s="8"/>
      <c r="O15" s="8"/>
      <c r="P15" s="8"/>
      <c r="Q15" s="167"/>
      <c r="R15" s="25"/>
      <c r="U15" s="25"/>
      <c r="V15" s="25"/>
      <c r="W15" s="25"/>
      <c r="Z15" s="25"/>
      <c r="AA15" s="25"/>
      <c r="AB15" s="25"/>
      <c r="AE15" s="25"/>
      <c r="AF15" s="25"/>
      <c r="AG15" s="25"/>
      <c r="AJ15" s="25"/>
      <c r="AK15" s="25"/>
      <c r="AL15" s="25"/>
      <c r="AO15" s="25"/>
      <c r="AP15" s="25"/>
      <c r="AQ15" s="25"/>
      <c r="AT15" s="25"/>
      <c r="AU15" s="26"/>
      <c r="AV15" s="28"/>
      <c r="AW15" s="27"/>
      <c r="AX15" s="27"/>
      <c r="AY15" s="28"/>
      <c r="AZ15" s="28"/>
      <c r="BA15" s="28"/>
      <c r="BB15" s="27"/>
      <c r="BC15" s="27"/>
      <c r="BD15" s="28"/>
      <c r="BE15" s="28"/>
      <c r="BF15" s="28"/>
      <c r="BG15" s="27"/>
      <c r="BH15" s="27"/>
      <c r="BI15" s="28"/>
      <c r="BJ15" s="28"/>
      <c r="BK15" s="28"/>
      <c r="BL15" s="27"/>
      <c r="BM15" s="27"/>
      <c r="BN15" s="28"/>
      <c r="BO15" s="28"/>
      <c r="BP15" s="28"/>
      <c r="BQ15" s="27"/>
      <c r="BR15" s="27"/>
      <c r="BS15" s="28"/>
      <c r="BT15" s="28"/>
      <c r="BU15" s="28"/>
      <c r="BV15" s="27"/>
      <c r="BW15" s="27"/>
      <c r="BX15" s="28"/>
      <c r="BY15" s="28"/>
      <c r="BZ15" s="28"/>
      <c r="CA15" s="27"/>
      <c r="CB15" s="27"/>
      <c r="CC15" s="28"/>
      <c r="CD15" s="28"/>
      <c r="CE15" s="28"/>
      <c r="CF15" s="27"/>
      <c r="CG15" s="27"/>
      <c r="CH15" s="28"/>
      <c r="CI15" s="28"/>
      <c r="CJ15" s="28"/>
      <c r="CK15" s="27"/>
      <c r="CL15" s="27"/>
      <c r="CM15" s="28"/>
      <c r="CN15" s="28"/>
      <c r="CO15" s="28"/>
      <c r="CP15" s="27"/>
      <c r="CQ15" s="27"/>
      <c r="CR15" s="28"/>
      <c r="CS15" s="28"/>
      <c r="CT15" s="28"/>
      <c r="CU15" s="27"/>
      <c r="CV15" s="27"/>
      <c r="CW15" s="28"/>
      <c r="CX15" s="28"/>
      <c r="CY15" s="28"/>
      <c r="CZ15" s="27"/>
      <c r="DA15" s="27"/>
      <c r="DB15" s="28"/>
      <c r="DC15" s="28"/>
      <c r="DD15" s="28"/>
      <c r="DE15" s="27"/>
      <c r="DF15" s="27"/>
      <c r="DG15" s="28"/>
      <c r="DH15" s="28"/>
      <c r="DI15" s="28"/>
      <c r="DJ15" s="27"/>
      <c r="DK15" s="27"/>
      <c r="DL15" s="28"/>
      <c r="DM15" s="28"/>
      <c r="DN15" s="28"/>
      <c r="DO15" s="27"/>
      <c r="DP15" s="27"/>
      <c r="DQ15" s="28"/>
      <c r="DR15" s="28"/>
      <c r="DS15" s="28"/>
      <c r="DT15" s="27"/>
      <c r="DU15" s="27"/>
      <c r="DV15" s="28"/>
      <c r="DW15" s="28"/>
      <c r="DX15" s="28"/>
      <c r="DY15" s="27"/>
    </row>
    <row r="16" spans="1:129" s="19" customFormat="1" ht="27.75" customHeight="1">
      <c r="A16" s="12" t="s">
        <v>23</v>
      </c>
      <c r="B16" s="13">
        <v>24</v>
      </c>
      <c r="C16" s="14">
        <f t="shared" si="0"/>
        <v>0</v>
      </c>
      <c r="D16" s="14">
        <f t="shared" si="1"/>
        <v>0</v>
      </c>
      <c r="E16" s="15">
        <f t="shared" si="2"/>
        <v>0</v>
      </c>
      <c r="F16" s="14"/>
      <c r="G16" s="14"/>
      <c r="H16" s="8"/>
      <c r="I16" s="14"/>
      <c r="J16" s="14"/>
      <c r="K16" s="8"/>
      <c r="L16" s="14"/>
      <c r="M16" s="14"/>
      <c r="N16" s="8"/>
      <c r="O16" s="14"/>
      <c r="P16" s="14"/>
      <c r="Q16" s="166"/>
      <c r="R16" s="21"/>
      <c r="U16" s="21"/>
      <c r="V16" s="21"/>
      <c r="W16" s="21"/>
      <c r="Z16" s="21"/>
      <c r="AA16" s="21"/>
      <c r="AB16" s="21"/>
      <c r="AE16" s="21"/>
      <c r="AF16" s="21"/>
      <c r="AG16" s="21"/>
      <c r="AJ16" s="21"/>
      <c r="AK16" s="21"/>
      <c r="AL16" s="21"/>
      <c r="AO16" s="21"/>
      <c r="AP16" s="21"/>
      <c r="AQ16" s="21"/>
      <c r="AT16" s="21"/>
      <c r="AU16" s="22"/>
      <c r="AV16" s="24"/>
      <c r="AW16" s="23"/>
      <c r="AX16" s="23"/>
      <c r="AY16" s="24"/>
      <c r="AZ16" s="24"/>
      <c r="BA16" s="24"/>
      <c r="BB16" s="23"/>
      <c r="BC16" s="23"/>
      <c r="BD16" s="24"/>
      <c r="BE16" s="24"/>
      <c r="BF16" s="24"/>
      <c r="BG16" s="23"/>
      <c r="BH16" s="23"/>
      <c r="BI16" s="24"/>
      <c r="BJ16" s="24"/>
      <c r="BK16" s="24"/>
      <c r="BL16" s="23"/>
      <c r="BM16" s="23"/>
      <c r="BN16" s="24"/>
      <c r="BO16" s="24"/>
      <c r="BP16" s="24"/>
      <c r="BQ16" s="23"/>
      <c r="BR16" s="23"/>
      <c r="BS16" s="24"/>
      <c r="BT16" s="24"/>
      <c r="BU16" s="24"/>
      <c r="BV16" s="23"/>
      <c r="BW16" s="23"/>
      <c r="BX16" s="24"/>
      <c r="BY16" s="24"/>
      <c r="BZ16" s="24"/>
      <c r="CA16" s="23"/>
      <c r="CB16" s="23"/>
      <c r="CC16" s="24"/>
      <c r="CD16" s="24"/>
      <c r="CE16" s="24"/>
      <c r="CF16" s="23"/>
      <c r="CG16" s="23"/>
      <c r="CH16" s="24"/>
      <c r="CI16" s="24"/>
      <c r="CJ16" s="24"/>
      <c r="CK16" s="23"/>
      <c r="CL16" s="23"/>
      <c r="CM16" s="24"/>
      <c r="CN16" s="24"/>
      <c r="CO16" s="24"/>
      <c r="CP16" s="23"/>
      <c r="CQ16" s="23"/>
      <c r="CR16" s="24"/>
      <c r="CS16" s="24"/>
      <c r="CT16" s="24"/>
      <c r="CU16" s="23"/>
      <c r="CV16" s="23"/>
      <c r="CW16" s="24"/>
      <c r="CX16" s="24"/>
      <c r="CY16" s="24"/>
      <c r="CZ16" s="23"/>
      <c r="DA16" s="23"/>
      <c r="DB16" s="24"/>
      <c r="DC16" s="24"/>
      <c r="DD16" s="24"/>
      <c r="DE16" s="23"/>
      <c r="DF16" s="23"/>
      <c r="DG16" s="24"/>
      <c r="DH16" s="24"/>
      <c r="DI16" s="24"/>
      <c r="DJ16" s="23"/>
      <c r="DK16" s="23"/>
      <c r="DL16" s="24"/>
      <c r="DM16" s="24"/>
      <c r="DN16" s="24"/>
      <c r="DO16" s="23"/>
      <c r="DP16" s="23"/>
      <c r="DQ16" s="24"/>
      <c r="DR16" s="24"/>
      <c r="DS16" s="24"/>
      <c r="DT16" s="23"/>
      <c r="DU16" s="23"/>
      <c r="DV16" s="24"/>
      <c r="DW16" s="24"/>
      <c r="DX16" s="24"/>
      <c r="DY16" s="23"/>
    </row>
    <row r="17" spans="1:17" s="19" customFormat="1" ht="27.75" customHeight="1">
      <c r="A17" s="12" t="s">
        <v>24</v>
      </c>
      <c r="B17" s="13">
        <v>25</v>
      </c>
      <c r="C17" s="14">
        <f t="shared" si="0"/>
        <v>3810624788</v>
      </c>
      <c r="D17" s="14">
        <f t="shared" si="1"/>
        <v>6521430566</v>
      </c>
      <c r="E17" s="15">
        <f t="shared" si="2"/>
        <v>10332055354</v>
      </c>
      <c r="F17" s="14">
        <v>2990401621</v>
      </c>
      <c r="G17" s="14">
        <v>4585466703</v>
      </c>
      <c r="H17" s="15">
        <f>SUM(F17:G17)</f>
        <v>7575868324</v>
      </c>
      <c r="I17" s="14"/>
      <c r="J17" s="14">
        <v>167493205</v>
      </c>
      <c r="K17" s="15">
        <f>I17+J17</f>
        <v>167493205</v>
      </c>
      <c r="L17" s="14">
        <v>509645700</v>
      </c>
      <c r="M17" s="14">
        <v>897982368</v>
      </c>
      <c r="N17" s="15">
        <f>L17+M17</f>
        <v>1407628068</v>
      </c>
      <c r="O17" s="14">
        <v>310577467</v>
      </c>
      <c r="P17" s="14">
        <v>870488290</v>
      </c>
      <c r="Q17" s="164">
        <f>O17+P17</f>
        <v>1181065757</v>
      </c>
    </row>
    <row r="18" spans="1:17" s="19" customFormat="1" ht="27.75" customHeight="1">
      <c r="A18" s="12" t="s">
        <v>33</v>
      </c>
      <c r="B18" s="13">
        <v>30</v>
      </c>
      <c r="C18" s="14">
        <f t="shared" si="0"/>
        <v>2565389841</v>
      </c>
      <c r="D18" s="14">
        <f t="shared" si="1"/>
        <v>5518316145</v>
      </c>
      <c r="E18" s="15">
        <f t="shared" si="2"/>
        <v>8083705986</v>
      </c>
      <c r="F18" s="14">
        <f aca="true" t="shared" si="5" ref="F18:Q18">F12+F13-F14-F16-F17</f>
        <v>1693113111</v>
      </c>
      <c r="G18" s="14">
        <f t="shared" si="5"/>
        <v>4505200142</v>
      </c>
      <c r="H18" s="14">
        <f t="shared" si="5"/>
        <v>6198313253</v>
      </c>
      <c r="I18" s="14">
        <f t="shared" si="5"/>
        <v>95165944</v>
      </c>
      <c r="J18" s="14">
        <f t="shared" si="5"/>
        <v>123355383</v>
      </c>
      <c r="K18" s="14">
        <f t="shared" si="5"/>
        <v>218521327</v>
      </c>
      <c r="L18" s="14">
        <f t="shared" si="5"/>
        <v>454242407</v>
      </c>
      <c r="M18" s="14">
        <f t="shared" si="5"/>
        <v>423453250</v>
      </c>
      <c r="N18" s="14">
        <f t="shared" si="5"/>
        <v>877695657</v>
      </c>
      <c r="O18" s="14">
        <f t="shared" si="5"/>
        <v>322868379</v>
      </c>
      <c r="P18" s="14">
        <f t="shared" si="5"/>
        <v>466307370</v>
      </c>
      <c r="Q18" s="165">
        <f t="shared" si="5"/>
        <v>789175749</v>
      </c>
    </row>
    <row r="19" spans="1:17" s="19" customFormat="1" ht="27.75" customHeight="1">
      <c r="A19" s="12" t="s">
        <v>25</v>
      </c>
      <c r="B19" s="13">
        <v>31</v>
      </c>
      <c r="C19" s="14">
        <f t="shared" si="0"/>
        <v>11438048</v>
      </c>
      <c r="D19" s="14">
        <f t="shared" si="1"/>
        <v>1200000</v>
      </c>
      <c r="E19" s="15">
        <f t="shared" si="2"/>
        <v>12638048</v>
      </c>
      <c r="F19" s="29">
        <v>11438048</v>
      </c>
      <c r="G19" s="14"/>
      <c r="H19" s="15">
        <f>SUM(F19:G19)</f>
        <v>11438048</v>
      </c>
      <c r="I19" s="30"/>
      <c r="J19" s="15">
        <v>1200000</v>
      </c>
      <c r="K19" s="15">
        <f>I19+J19</f>
        <v>1200000</v>
      </c>
      <c r="L19" s="15"/>
      <c r="M19" s="15"/>
      <c r="N19" s="8"/>
      <c r="O19" s="15"/>
      <c r="P19" s="15"/>
      <c r="Q19" s="166"/>
    </row>
    <row r="20" spans="1:17" s="19" customFormat="1" ht="27.75" customHeight="1">
      <c r="A20" s="12" t="s">
        <v>26</v>
      </c>
      <c r="B20" s="13">
        <v>32</v>
      </c>
      <c r="C20" s="14">
        <f t="shared" si="0"/>
        <v>0</v>
      </c>
      <c r="D20" s="14">
        <f t="shared" si="1"/>
        <v>0</v>
      </c>
      <c r="E20" s="15">
        <f t="shared" si="2"/>
        <v>0</v>
      </c>
      <c r="F20" s="15"/>
      <c r="G20" s="15"/>
      <c r="H20" s="15"/>
      <c r="I20" s="15"/>
      <c r="J20" s="15"/>
      <c r="K20" s="8"/>
      <c r="L20" s="15"/>
      <c r="M20" s="15"/>
      <c r="N20" s="8"/>
      <c r="O20" s="15"/>
      <c r="P20" s="15"/>
      <c r="Q20" s="166"/>
    </row>
    <row r="21" spans="1:17" s="19" customFormat="1" ht="27.75" customHeight="1">
      <c r="A21" s="12" t="s">
        <v>36</v>
      </c>
      <c r="B21" s="13">
        <v>40</v>
      </c>
      <c r="C21" s="14">
        <f t="shared" si="0"/>
        <v>11438048</v>
      </c>
      <c r="D21" s="14">
        <f t="shared" si="1"/>
        <v>1200000</v>
      </c>
      <c r="E21" s="15">
        <f t="shared" si="2"/>
        <v>12638048</v>
      </c>
      <c r="F21" s="15">
        <f>F19-F20</f>
        <v>11438048</v>
      </c>
      <c r="G21" s="15">
        <f>G19-G20</f>
        <v>0</v>
      </c>
      <c r="H21" s="15">
        <f>H19-H20</f>
        <v>11438048</v>
      </c>
      <c r="I21" s="15"/>
      <c r="J21" s="15">
        <f aca="true" t="shared" si="6" ref="J21:Q21">J19-J20</f>
        <v>1200000</v>
      </c>
      <c r="K21" s="15">
        <f t="shared" si="6"/>
        <v>1200000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64">
        <f t="shared" si="6"/>
        <v>0</v>
      </c>
    </row>
    <row r="22" spans="1:17" s="19" customFormat="1" ht="27.75" customHeight="1">
      <c r="A22" s="12" t="s">
        <v>37</v>
      </c>
      <c r="B22" s="13">
        <v>50</v>
      </c>
      <c r="C22" s="14">
        <f t="shared" si="0"/>
        <v>2576827889</v>
      </c>
      <c r="D22" s="14">
        <f t="shared" si="1"/>
        <v>5519516145</v>
      </c>
      <c r="E22" s="15">
        <f t="shared" si="2"/>
        <v>8096344034</v>
      </c>
      <c r="F22" s="14">
        <f aca="true" t="shared" si="7" ref="F22:Q22">F18+F21</f>
        <v>1704551159</v>
      </c>
      <c r="G22" s="14">
        <f t="shared" si="7"/>
        <v>4505200142</v>
      </c>
      <c r="H22" s="14">
        <f t="shared" si="7"/>
        <v>6209751301</v>
      </c>
      <c r="I22" s="14">
        <f t="shared" si="7"/>
        <v>95165944</v>
      </c>
      <c r="J22" s="14">
        <f t="shared" si="7"/>
        <v>124555383</v>
      </c>
      <c r="K22" s="14">
        <f t="shared" si="7"/>
        <v>219721327</v>
      </c>
      <c r="L22" s="14">
        <f t="shared" si="7"/>
        <v>454242407</v>
      </c>
      <c r="M22" s="14">
        <f t="shared" si="7"/>
        <v>423453250</v>
      </c>
      <c r="N22" s="14">
        <f t="shared" si="7"/>
        <v>877695657</v>
      </c>
      <c r="O22" s="14">
        <f t="shared" si="7"/>
        <v>322868379</v>
      </c>
      <c r="P22" s="14">
        <f t="shared" si="7"/>
        <v>466307370</v>
      </c>
      <c r="Q22" s="165">
        <f t="shared" si="7"/>
        <v>789175749</v>
      </c>
    </row>
    <row r="23" spans="1:17" s="19" customFormat="1" ht="27.75" customHeight="1">
      <c r="A23" s="12" t="s">
        <v>30</v>
      </c>
      <c r="B23" s="13">
        <v>51</v>
      </c>
      <c r="C23" s="14">
        <f t="shared" si="0"/>
        <v>0</v>
      </c>
      <c r="D23" s="14">
        <f t="shared" si="1"/>
        <v>772564000</v>
      </c>
      <c r="E23" s="15">
        <f t="shared" si="2"/>
        <v>772564000</v>
      </c>
      <c r="F23" s="56"/>
      <c r="G23" s="14">
        <v>772564000</v>
      </c>
      <c r="H23" s="15">
        <f>SUM(F23:G23)</f>
        <v>772564000</v>
      </c>
      <c r="I23" s="30"/>
      <c r="J23" s="30"/>
      <c r="K23" s="8"/>
      <c r="L23" s="15"/>
      <c r="M23" s="15"/>
      <c r="N23" s="8"/>
      <c r="O23" s="15"/>
      <c r="P23" s="15"/>
      <c r="Q23" s="166"/>
    </row>
    <row r="24" spans="1:17" s="19" customFormat="1" ht="27.75" customHeight="1">
      <c r="A24" s="39" t="s">
        <v>32</v>
      </c>
      <c r="B24" s="13">
        <v>60</v>
      </c>
      <c r="C24" s="14">
        <f t="shared" si="0"/>
        <v>2576827889</v>
      </c>
      <c r="D24" s="14">
        <f t="shared" si="1"/>
        <v>4746952145</v>
      </c>
      <c r="E24" s="15">
        <f t="shared" si="2"/>
        <v>7323780034</v>
      </c>
      <c r="F24" s="56">
        <f aca="true" t="shared" si="8" ref="F24:Q24">F22-F23</f>
        <v>1704551159</v>
      </c>
      <c r="G24" s="15">
        <f t="shared" si="8"/>
        <v>3732636142</v>
      </c>
      <c r="H24" s="15">
        <f t="shared" si="8"/>
        <v>5437187301</v>
      </c>
      <c r="I24" s="15">
        <f t="shared" si="8"/>
        <v>95165944</v>
      </c>
      <c r="J24" s="15">
        <f t="shared" si="8"/>
        <v>124555383</v>
      </c>
      <c r="K24" s="15">
        <f t="shared" si="8"/>
        <v>219721327</v>
      </c>
      <c r="L24" s="15">
        <f t="shared" si="8"/>
        <v>454242407</v>
      </c>
      <c r="M24" s="15">
        <f t="shared" si="8"/>
        <v>423453250</v>
      </c>
      <c r="N24" s="15">
        <f t="shared" si="8"/>
        <v>877695657</v>
      </c>
      <c r="O24" s="15">
        <f t="shared" si="8"/>
        <v>322868379</v>
      </c>
      <c r="P24" s="15">
        <f t="shared" si="8"/>
        <v>466307370</v>
      </c>
      <c r="Q24" s="164">
        <f t="shared" si="8"/>
        <v>789175749</v>
      </c>
    </row>
    <row r="25" spans="1:17" s="19" customFormat="1" ht="27.75" customHeight="1">
      <c r="A25" s="61" t="s">
        <v>29</v>
      </c>
      <c r="B25" s="13">
        <v>70</v>
      </c>
      <c r="C25" s="14">
        <f>C24/(10000000000/10000)</f>
        <v>2576.827889</v>
      </c>
      <c r="D25" s="14">
        <f>D24/(10000000000/10000)</f>
        <v>4746.952145</v>
      </c>
      <c r="E25" s="14">
        <f>E24/(10000000000/10000)</f>
        <v>7323.780034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19" customFormat="1" ht="27.75" customHeight="1" hidden="1">
      <c r="A26" s="60" t="s">
        <v>31</v>
      </c>
      <c r="B26" s="31"/>
      <c r="C26" s="32">
        <v>2000</v>
      </c>
      <c r="D26" s="32"/>
      <c r="E26" s="57">
        <v>2000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s="6" customFormat="1" ht="22.5" customHeight="1">
      <c r="A27" s="40"/>
      <c r="B27" s="41"/>
      <c r="C27" s="42"/>
      <c r="D27" s="42"/>
      <c r="E27" s="58"/>
      <c r="F27" s="47"/>
      <c r="G27" s="47"/>
      <c r="H27" s="55">
        <f>'[1]Thang6-dung (2)'!$F$89</f>
        <v>5732636142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1:17" s="6" customFormat="1" ht="24" customHeight="1">
      <c r="A28" s="33"/>
      <c r="B28" s="34"/>
      <c r="C28" s="21"/>
      <c r="D28" s="21"/>
      <c r="E28" s="35"/>
      <c r="F28" s="35"/>
      <c r="G28" s="35"/>
      <c r="H28" s="43" t="s">
        <v>14</v>
      </c>
      <c r="I28" s="35"/>
      <c r="J28" s="35"/>
      <c r="K28" s="35"/>
      <c r="L28" s="35"/>
      <c r="M28" s="35"/>
      <c r="N28" s="35"/>
      <c r="O28" s="35"/>
      <c r="P28" s="35"/>
      <c r="Q28" s="35"/>
    </row>
    <row r="29" spans="1:5" ht="15.75">
      <c r="A29" s="48" t="s">
        <v>17</v>
      </c>
      <c r="B29" s="215" t="s">
        <v>18</v>
      </c>
      <c r="C29" s="215"/>
      <c r="D29" s="215" t="s">
        <v>38</v>
      </c>
      <c r="E29" s="215"/>
    </row>
    <row r="30" spans="4:5" ht="15">
      <c r="D30" s="36"/>
      <c r="E30" s="36"/>
    </row>
    <row r="31" ht="15">
      <c r="E31" s="36"/>
    </row>
    <row r="32" ht="15">
      <c r="Q32" s="49" t="s">
        <v>27</v>
      </c>
    </row>
    <row r="33" ht="15">
      <c r="Q33" s="49"/>
    </row>
    <row r="34" ht="15">
      <c r="Q34" s="49"/>
    </row>
    <row r="35" spans="5:14" ht="15">
      <c r="E35" s="36"/>
      <c r="N35" s="36"/>
    </row>
    <row r="36" spans="5:17" ht="15">
      <c r="E36" s="36"/>
      <c r="H36" s="36"/>
      <c r="Q36" s="36"/>
    </row>
    <row r="37" spans="5:17" ht="15">
      <c r="E37" s="36"/>
      <c r="Q37" s="36"/>
    </row>
    <row r="39" ht="15">
      <c r="E39" s="36"/>
    </row>
    <row r="40" ht="15">
      <c r="L40" s="53"/>
    </row>
    <row r="41" spans="5:13" ht="15">
      <c r="E41" s="49">
        <v>225</v>
      </c>
      <c r="L41" s="53"/>
      <c r="M41" s="51"/>
    </row>
    <row r="42" spans="5:13" ht="15">
      <c r="E42" s="1">
        <v>22000</v>
      </c>
      <c r="L42" s="53"/>
      <c r="M42" s="52"/>
    </row>
    <row r="43" spans="5:12" ht="15">
      <c r="E43" s="59">
        <f>E41*E42</f>
        <v>4950000</v>
      </c>
      <c r="L43" s="52"/>
    </row>
    <row r="44" ht="15">
      <c r="L44" s="52"/>
    </row>
    <row r="45" ht="15">
      <c r="L45" s="51"/>
    </row>
  </sheetData>
  <mergeCells count="29">
    <mergeCell ref="A1:C1"/>
    <mergeCell ref="A2:C2"/>
    <mergeCell ref="A3:E3"/>
    <mergeCell ref="F3:H3"/>
    <mergeCell ref="A4:E4"/>
    <mergeCell ref="C5:E5"/>
    <mergeCell ref="F5:H5"/>
    <mergeCell ref="E6:E7"/>
    <mergeCell ref="F6:F7"/>
    <mergeCell ref="A6:A7"/>
    <mergeCell ref="B6:B7"/>
    <mergeCell ref="O6:O7"/>
    <mergeCell ref="O5:Q5"/>
    <mergeCell ref="I5:K5"/>
    <mergeCell ref="P6:P7"/>
    <mergeCell ref="Q6:Q7"/>
    <mergeCell ref="M6:M7"/>
    <mergeCell ref="N6:N7"/>
    <mergeCell ref="J6:J7"/>
    <mergeCell ref="L5:N5"/>
    <mergeCell ref="B29:C29"/>
    <mergeCell ref="D29:E29"/>
    <mergeCell ref="K6:K7"/>
    <mergeCell ref="L6:L7"/>
    <mergeCell ref="G6:G7"/>
    <mergeCell ref="I6:I7"/>
    <mergeCell ref="C6:C7"/>
    <mergeCell ref="D6:D7"/>
    <mergeCell ref="H6:H7"/>
  </mergeCells>
  <printOptions/>
  <pageMargins left="0.46" right="0.17" top="0.64" bottom="1" header="0.61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anhlt</cp:lastModifiedBy>
  <cp:lastPrinted>2007-10-22T02:11:37Z</cp:lastPrinted>
  <dcterms:created xsi:type="dcterms:W3CDTF">2007-03-05T00:51:37Z</dcterms:created>
  <dcterms:modified xsi:type="dcterms:W3CDTF">2008-01-30T03:19:46Z</dcterms:modified>
  <cp:category/>
  <cp:version/>
  <cp:contentType/>
  <cp:contentStatus/>
</cp:coreProperties>
</file>